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8" windowWidth="14808" windowHeight="789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Лист1!$A$7:$G$28</definedName>
  </definedNames>
  <calcPr calcId="162913"/>
</workbook>
</file>

<file path=xl/calcChain.xml><?xml version="1.0" encoding="utf-8"?>
<calcChain xmlns="http://schemas.openxmlformats.org/spreadsheetml/2006/main">
  <c r="H27" i="1" l="1"/>
  <c r="H14" i="1"/>
  <c r="H15" i="1"/>
  <c r="H8" i="1"/>
  <c r="H28" i="1" l="1"/>
  <c r="H24" i="1"/>
  <c r="M29" i="1" l="1"/>
  <c r="H16" i="1" l="1"/>
  <c r="H29" i="1" s="1"/>
  <c r="H23" i="1"/>
  <c r="H9" i="1"/>
  <c r="H10" i="1"/>
  <c r="H11" i="1"/>
  <c r="H17" i="1"/>
  <c r="H19" i="1"/>
  <c r="H12" i="1"/>
  <c r="H18" i="1"/>
  <c r="H25" i="1"/>
  <c r="H26" i="1"/>
  <c r="H22" i="1"/>
  <c r="H13" i="1"/>
  <c r="H20" i="1"/>
  <c r="H21" i="1"/>
  <c r="H30" i="1" l="1"/>
  <c r="H31" i="1" s="1"/>
  <c r="K31" i="1" l="1"/>
  <c r="N31" i="1"/>
  <c r="M30" i="1"/>
  <c r="N29" i="1" s="1"/>
  <c r="J29" i="1"/>
  <c r="K29" i="1" s="1"/>
  <c r="L27" i="1" l="1"/>
  <c r="M27" i="1" s="1"/>
  <c r="L15" i="1"/>
  <c r="L26" i="1"/>
  <c r="L14" i="1"/>
  <c r="L25" i="1"/>
  <c r="L13" i="1"/>
  <c r="L22" i="1"/>
  <c r="L21" i="1"/>
  <c r="L10" i="1"/>
  <c r="L18" i="1"/>
  <c r="L17" i="1"/>
  <c r="L16" i="1"/>
  <c r="L24" i="1"/>
  <c r="L28" i="1"/>
  <c r="M28" i="1" s="1"/>
  <c r="L23" i="1"/>
  <c r="L12" i="1"/>
  <c r="L11" i="1"/>
  <c r="L20" i="1"/>
  <c r="L8" i="1"/>
  <c r="L9" i="1"/>
  <c r="L19" i="1"/>
  <c r="J30" i="1"/>
  <c r="I24" i="1" l="1"/>
  <c r="J24" i="1" s="1"/>
  <c r="I27" i="1"/>
  <c r="J27" i="1" s="1"/>
  <c r="I25" i="1"/>
  <c r="J25" i="1" s="1"/>
  <c r="I23" i="1"/>
  <c r="J23" i="1" s="1"/>
  <c r="I28" i="1"/>
  <c r="J28" i="1" s="1"/>
  <c r="I15" i="1"/>
  <c r="J15" i="1" s="1"/>
  <c r="I13" i="1"/>
  <c r="J13" i="1" s="1"/>
  <c r="I20" i="1"/>
  <c r="J20" i="1" s="1"/>
  <c r="I12" i="1"/>
  <c r="J12" i="1" s="1"/>
  <c r="I21" i="1"/>
  <c r="J21" i="1" s="1"/>
  <c r="I16" i="1"/>
  <c r="J16" i="1" s="1"/>
  <c r="I17" i="1"/>
  <c r="J17" i="1" s="1"/>
  <c r="I11" i="1"/>
  <c r="J11" i="1" s="1"/>
  <c r="I8" i="1"/>
  <c r="J8" i="1" s="1"/>
  <c r="I22" i="1"/>
  <c r="J22" i="1" s="1"/>
  <c r="I26" i="1"/>
  <c r="J26" i="1" s="1"/>
  <c r="I19" i="1"/>
  <c r="J19" i="1" s="1"/>
  <c r="I14" i="1"/>
  <c r="J14" i="1" s="1"/>
  <c r="I10" i="1"/>
  <c r="J10" i="1" s="1"/>
  <c r="I18" i="1"/>
  <c r="J18" i="1" s="1"/>
  <c r="I9" i="1"/>
  <c r="J9" i="1" s="1"/>
  <c r="M26" i="1" l="1"/>
  <c r="M25" i="1" l="1"/>
  <c r="M24" i="1" l="1"/>
  <c r="M23" i="1" l="1"/>
  <c r="M22" i="1" l="1"/>
  <c r="M21" i="1" l="1"/>
  <c r="M20" i="1" l="1"/>
  <c r="M19" i="1" l="1"/>
  <c r="M18" i="1" l="1"/>
  <c r="M17" i="1" l="1"/>
  <c r="M16" i="1" l="1"/>
  <c r="M15" i="1" l="1"/>
  <c r="M14" i="1" l="1"/>
  <c r="M13" i="1" l="1"/>
  <c r="M12" i="1" l="1"/>
  <c r="M11" i="1" l="1"/>
  <c r="M10" i="1" l="1"/>
  <c r="M9" i="1" l="1"/>
  <c r="M8" i="1" l="1"/>
</calcChain>
</file>

<file path=xl/sharedStrings.xml><?xml version="1.0" encoding="utf-8"?>
<sst xmlns="http://schemas.openxmlformats.org/spreadsheetml/2006/main" count="107" uniqueCount="70">
  <si>
    <t>№</t>
  </si>
  <si>
    <t>Стальной лом. (включающий: стальной лом и отходы толщиной менее 10 мм. (3А, 5 АР) н/г стальной и отходы толщиной более 6 мм. (5А); лом для пакетирования № 1 и № 2 (12А); сильно засоренный стальной лом и отходы толщиной менее 6 мм. (12АА); стальной лом от разделки трансформаторов (5А-12А); прочий стальной лом, не входящий в другую номенклатуру, 3,4,5,6, стальной сердечник от разделки провода АС)</t>
  </si>
  <si>
    <t>тонна</t>
  </si>
  <si>
    <t>Вьюнообразная стружка (14А-16А)</t>
  </si>
  <si>
    <t>Чугунный лом и отходы (20А)</t>
  </si>
  <si>
    <t>Сталь нержавеющая, включая стружку нержавеющей стали (Сталь нержавеющая %Ni: 7%, 8%, 9%, 10%)</t>
  </si>
  <si>
    <t>Кабель алюминиевый, алюминий электротехнический</t>
  </si>
  <si>
    <t>Электрокабель алюминиевый силовой со свинцовой оболочкой (за выход свинца)</t>
  </si>
  <si>
    <t>Электрокабель алюминиевый силовой без свинцовой оболочки</t>
  </si>
  <si>
    <t>Алюминиевые сплавы, дюраль, силумин, алюминий микс</t>
  </si>
  <si>
    <t>Медь голая кусок, лом, медный микс</t>
  </si>
  <si>
    <t>Электрокабель медный силовой со свинцовой оболочкой (за выход меди)</t>
  </si>
  <si>
    <t>Электрокабель медный силовой со свинцовой оболочкой (за выход свинца)</t>
  </si>
  <si>
    <t>Электрокабель медный силовой без свинцовой оболочки</t>
  </si>
  <si>
    <t>Трансформаторы (за выход меди), электротехническая медь</t>
  </si>
  <si>
    <t>Трансформаторы (за выход алюминия) алюминий электротехнический</t>
  </si>
  <si>
    <t>Свинец кабельная оболочка</t>
  </si>
  <si>
    <t>Свинец переплав</t>
  </si>
  <si>
    <t>Электродвигатели (за грязный вес)</t>
  </si>
  <si>
    <t>Акумуляторы свинцовые отработанные неповрежденные, с неслитым электролитом</t>
  </si>
  <si>
    <t>Автомобильный лом (кузова с моторами, двигатели, КПП, сиденья и т.д.) (12А2)</t>
  </si>
  <si>
    <t>Латунь</t>
  </si>
  <si>
    <t>Бронза</t>
  </si>
  <si>
    <t>Сводная таблица стоимости по процедуре №________ "_______________"</t>
  </si>
  <si>
    <t>Участник:________________________________</t>
  </si>
  <si>
    <t>Марка, вид лома и отходов</t>
  </si>
  <si>
    <t>Ориентировочный объем, тонн</t>
  </si>
  <si>
    <t>Этап 2 Аукцион</t>
  </si>
  <si>
    <t xml:space="preserve">Цена по предложению Покупателя, руб без НДС </t>
  </si>
  <si>
    <t>Цена по Предложению Покупателя по результатам аукциона, руб.</t>
  </si>
  <si>
    <t>Плановая стоимость реализации филиала ПАО "Россети Ленэнерго" "Кабельная сеть", руб. без НДС</t>
  </si>
  <si>
    <t>Плановая цена реализации ПАО "Россети Ленэнерго" "Кабельная сеть", руб. без НДС</t>
  </si>
  <si>
    <t>Отклонение от плановой цены ПАО "Россети Ленэнерго" "Кабельная сеть"</t>
  </si>
  <si>
    <t>4 68 220 11 20 3</t>
  </si>
  <si>
    <t>4 68 212 11 20 4</t>
  </si>
  <si>
    <t>4 82 100 00 00 0</t>
  </si>
  <si>
    <t xml:space="preserve">4 61 200 01 51 5
4 61 200 02 21 5 
4 61 200 03 29 5
4 61 200 99 20 5
4 61 010 01 20 5
4 61 010 02 20 5
4 61 010 03 20 4
4 61 021 11 20 4
4 68 101 12 20 3
4 68 101 31 50 4
4 68 101 35 51 4
4 68 101 41 51 4
4 68 101 51 20 4
4 68 105 11 51 4
4 68 111 01 51 3
4 68 111 02 51 4
4 68 112 01 51 3
4 68 101 02 20 4
4 68 116 31 51 4
4 68 112 02 51 4
4 68 113 23 51 4
</t>
  </si>
  <si>
    <t xml:space="preserve">3 61 215 02 22 4
3 61 212 03 22 5
</t>
  </si>
  <si>
    <t xml:space="preserve">4 61 100 01 51 5
4 61 100 02 21 5
4 61 100 03 29 5
4 61 100 99 20 5
4 61 010 03 20 4
4 61 021 11 20 4
4 68 101 12 20 3
4 68 101 31 50 4
4 68 101 35 51 4
4 68 101 41 51 4
4 68 101 51 20 4
4 68 105 11 51 4
4 68 111 01 51 3
4 68 111 02 51 4
4 68 112 01 51 3
4 68 101 02 20 4
</t>
  </si>
  <si>
    <t xml:space="preserve">4 61 200 01 51 5
4 61 200 02 21 5 
4 61 200 03 29 5
4 61 200 99 20 5
4 61 010 01 20 5
4 61 010 02 20 5
4 68 116 31 51 4
4 68 112 02 51 4
4 68 113 23 51 4
4 61 010 03 20 4
4 61 021 11 20 4
4 68 101 12 20 3
4 68 101 31 50 4
4 68 101 35 51 4
4 68 101 41 51 4
4 68 101 51 20 4
4 68 105 11 51 4
4 68 111 01 51 3
4 68 111 02 51 4
4 68 112 01 51 3
4 68 101 02 20 4
4 68 112 02 51 4
</t>
  </si>
  <si>
    <t xml:space="preserve">4 82 306 11 52 4
4 82 306 21 52 4
4 82 302 01 52 5
</t>
  </si>
  <si>
    <t xml:space="preserve">4 62 400 02 21 3
4 62 400 99 20 2
</t>
  </si>
  <si>
    <t xml:space="preserve">4 62 200 99 20 4
4 62 200 06 20 5
</t>
  </si>
  <si>
    <t xml:space="preserve">4 62 110 01 51 3
4 62 110 02 21 3
4 62 110 99 20 3
</t>
  </si>
  <si>
    <t xml:space="preserve">4 62 140 01 51 5
4 62 140  02 21 5
4 62 140 99  20 5 
</t>
  </si>
  <si>
    <t xml:space="preserve">5
5
5
5
5
5
4
4
3
4
4
4
4
4
3
4
3
4
4
4
4
</t>
  </si>
  <si>
    <t xml:space="preserve">4
5
</t>
  </si>
  <si>
    <t xml:space="preserve">5
5
5
5
4
4
3
4
4
4
4
4
3
4
3
4
</t>
  </si>
  <si>
    <t xml:space="preserve">5
5
5
5
5
5
4
4
4
4
4
3
4
4
4
4
4
3
4
3
4
4
</t>
  </si>
  <si>
    <t xml:space="preserve">4
4
5
</t>
  </si>
  <si>
    <t xml:space="preserve">3
2
</t>
  </si>
  <si>
    <t xml:space="preserve">3
3
3
</t>
  </si>
  <si>
    <t xml:space="preserve">5
5
5
</t>
  </si>
  <si>
    <t xml:space="preserve">4 62 130 01 51 5
4 62 130 02 21 5
4 62 130 99 20 5
</t>
  </si>
  <si>
    <t xml:space="preserve">4 82 304 02 52 3
4 82 304 03 52 3
4 82 305 01 52 2
4 82 305 11 52 3
4 82 305 21 52 3
</t>
  </si>
  <si>
    <t xml:space="preserve">9 20 110 01 53 2
9 20 110 02 52 3
</t>
  </si>
  <si>
    <t xml:space="preserve">3
3
2
3
3
</t>
  </si>
  <si>
    <t>Код отхода по ФККО</t>
  </si>
  <si>
    <t>Класс опасности</t>
  </si>
  <si>
    <t>Ед. изм</t>
  </si>
  <si>
    <t>%</t>
  </si>
  <si>
    <t>Этап 1</t>
  </si>
  <si>
    <t xml:space="preserve">Предельная стоимость услуг Покупателя по сортировке, погрузке и вывозу металлолома непосредственно с места его демонтажа </t>
  </si>
  <si>
    <t>Плановая стоимость реализации лома с учетом услуг по сортировке, погрузке и вывозу металлолома</t>
  </si>
  <si>
    <t>Плановая стоимость реализации лома</t>
  </si>
  <si>
    <t xml:space="preserve">Этап 1: Комиссия Покупателя от стоимости реализации лома на сортировку, погрузку и вывоз металлолома непосредственно с места его демонтажа </t>
  </si>
  <si>
    <t xml:space="preserve">Этап 2: Комиссия Покупателя от стоимости реализации лома на сортировку, погрузку и вывоз металлолома непосредственно с места его демонтажа </t>
  </si>
  <si>
    <r>
      <rPr>
        <b/>
        <sz val="9"/>
        <rFont val="Times New Roman"/>
        <family val="1"/>
        <charset val="204"/>
      </rPr>
      <t>Стоимость первоначального предложения, руб без НДС</t>
    </r>
    <r>
      <rPr>
        <b/>
        <sz val="9"/>
        <color rgb="FF000000"/>
        <rFont val="Times New Roman"/>
        <family val="1"/>
        <charset val="204"/>
      </rPr>
      <t xml:space="preserve">
(</t>
    </r>
    <r>
      <rPr>
        <b/>
        <sz val="9"/>
        <rFont val="Times New Roman"/>
        <family val="1"/>
        <charset val="204"/>
      </rPr>
      <t>должна быть кратна шагу аукциона)</t>
    </r>
  </si>
  <si>
    <t>Итоговая стоимость предложения по результатам аукциона, руб. без НДС (должна быть кратна шагу аукциона)</t>
  </si>
  <si>
    <t xml:space="preserve">2
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</si>
</sst>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#,##0.00_ ;\-#,##0.00\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67">
    <xf numFmtId="0" fontId="0" fillId="0" borderId="0" xfId="0"/>
    <xf numFmtId="0" fontId="5" fillId="0" borderId="1" xfId="0" applyFont="1" applyBorder="1" applyAlignment="1" applyProtection="1">
      <alignment horizontal="center" vertical="center" wrapText="1"/>
    </xf>
    <xf numFmtId="0" fontId="11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left" vertical="center" wrapText="1" indent="5"/>
    </xf>
    <xf numFmtId="4" fontId="5" fillId="0" borderId="1" xfId="0" applyNumberFormat="1" applyFont="1" applyBorder="1" applyAlignment="1" applyProtection="1">
      <alignment vertical="center" wrapText="1"/>
    </xf>
    <xf numFmtId="43" fontId="5" fillId="0" borderId="1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0" fontId="11" fillId="0" borderId="1" xfId="0" applyFont="1" applyBorder="1" applyAlignment="1" applyProtection="1">
      <alignment horizontal="left" vertical="center" wrapText="1" indent="5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vertical="center" wrapText="1"/>
    </xf>
    <xf numFmtId="4" fontId="5" fillId="2" borderId="1" xfId="0" applyNumberFormat="1" applyFont="1" applyFill="1" applyBorder="1" applyAlignment="1" applyProtection="1">
      <alignment vertical="center" wrapText="1"/>
    </xf>
    <xf numFmtId="0" fontId="11" fillId="2" borderId="1" xfId="0" applyFont="1" applyFill="1" applyBorder="1" applyAlignment="1" applyProtection="1">
      <alignment horizontal="left" vertical="center" wrapText="1" indent="5"/>
    </xf>
    <xf numFmtId="0" fontId="5" fillId="0" borderId="3" xfId="0" applyFont="1" applyBorder="1" applyAlignment="1" applyProtection="1">
      <alignment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center"/>
    </xf>
    <xf numFmtId="0" fontId="8" fillId="0" borderId="1" xfId="0" applyFont="1" applyFill="1" applyBorder="1" applyProtection="1"/>
    <xf numFmtId="0" fontId="0" fillId="0" borderId="1" xfId="0" applyFill="1" applyBorder="1" applyProtection="1"/>
    <xf numFmtId="43" fontId="4" fillId="0" borderId="1" xfId="1" applyFont="1" applyFill="1" applyBorder="1" applyAlignment="1" applyProtection="1">
      <alignment horizontal="center" vertical="center" wrapText="1"/>
    </xf>
    <xf numFmtId="43" fontId="4" fillId="0" borderId="1" xfId="0" applyNumberFormat="1" applyFont="1" applyFill="1" applyBorder="1" applyProtection="1"/>
    <xf numFmtId="0" fontId="0" fillId="0" borderId="1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vertical="center" wrapText="1"/>
    </xf>
    <xf numFmtId="4" fontId="0" fillId="0" borderId="1" xfId="0" applyNumberFormat="1" applyFill="1" applyBorder="1" applyProtection="1"/>
    <xf numFmtId="0" fontId="8" fillId="0" borderId="1" xfId="0" applyFont="1" applyFill="1" applyBorder="1" applyAlignment="1" applyProtection="1">
      <alignment vertical="center" wrapText="1"/>
    </xf>
    <xf numFmtId="4" fontId="17" fillId="0" borderId="1" xfId="0" applyNumberFormat="1" applyFont="1" applyFill="1" applyBorder="1" applyProtection="1"/>
    <xf numFmtId="4" fontId="8" fillId="4" borderId="1" xfId="0" applyNumberFormat="1" applyFont="1" applyFill="1" applyBorder="1" applyProtection="1">
      <protection locked="0"/>
    </xf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10" fillId="0" borderId="0" xfId="0" applyFont="1" applyProtection="1"/>
    <xf numFmtId="0" fontId="12" fillId="3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4" fontId="16" fillId="3" borderId="1" xfId="0" applyNumberFormat="1" applyFont="1" applyFill="1" applyBorder="1" applyAlignment="1" applyProtection="1">
      <alignment horizontal="center" vertical="center" wrapText="1"/>
    </xf>
    <xf numFmtId="4" fontId="6" fillId="3" borderId="1" xfId="0" applyNumberFormat="1" applyFont="1" applyFill="1" applyBorder="1" applyAlignment="1" applyProtection="1">
      <alignment horizontal="center" vertical="center" wrapText="1"/>
    </xf>
    <xf numFmtId="4" fontId="14" fillId="3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Border="1" applyAlignment="1" applyProtection="1">
      <alignment horizontal="center" vertical="center" wrapText="1"/>
    </xf>
    <xf numFmtId="4" fontId="8" fillId="3" borderId="1" xfId="0" applyNumberFormat="1" applyFont="1" applyFill="1" applyBorder="1" applyAlignment="1" applyProtection="1">
      <alignment horizontal="center" vertical="center"/>
    </xf>
    <xf numFmtId="4" fontId="2" fillId="3" borderId="1" xfId="0" applyNumberFormat="1" applyFont="1" applyFill="1" applyBorder="1" applyAlignment="1" applyProtection="1">
      <alignment horizontal="center" vertical="center"/>
    </xf>
    <xf numFmtId="4" fontId="0" fillId="3" borderId="1" xfId="0" applyNumberFormat="1" applyFill="1" applyBorder="1" applyAlignment="1" applyProtection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  <xf numFmtId="0" fontId="0" fillId="3" borderId="1" xfId="0" applyFill="1" applyBorder="1" applyProtection="1"/>
    <xf numFmtId="4" fontId="8" fillId="3" borderId="1" xfId="0" applyNumberFormat="1" applyFont="1" applyFill="1" applyBorder="1" applyProtection="1"/>
    <xf numFmtId="164" fontId="8" fillId="3" borderId="1" xfId="0" applyNumberFormat="1" applyFont="1" applyFill="1" applyBorder="1" applyAlignment="1" applyProtection="1">
      <alignment horizontal="right"/>
    </xf>
    <xf numFmtId="0" fontId="0" fillId="0" borderId="1" xfId="0" applyBorder="1" applyProtection="1"/>
    <xf numFmtId="4" fontId="8" fillId="0" borderId="1" xfId="0" applyNumberFormat="1" applyFont="1" applyFill="1" applyBorder="1" applyProtection="1"/>
    <xf numFmtId="4" fontId="8" fillId="0" borderId="1" xfId="0" applyNumberFormat="1" applyFont="1" applyBorder="1" applyProtection="1"/>
    <xf numFmtId="4" fontId="0" fillId="3" borderId="1" xfId="0" applyNumberFormat="1" applyFill="1" applyBorder="1" applyProtection="1"/>
    <xf numFmtId="4" fontId="0" fillId="0" borderId="1" xfId="0" applyNumberFormat="1" applyBorder="1" applyProtection="1"/>
    <xf numFmtId="43" fontId="0" fillId="3" borderId="1" xfId="0" applyNumberFormat="1" applyFill="1" applyBorder="1" applyProtection="1"/>
    <xf numFmtId="4" fontId="0" fillId="4" borderId="1" xfId="0" applyNumberForma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/>
    <xf numFmtId="0" fontId="8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/>
    </xf>
    <xf numFmtId="0" fontId="15" fillId="0" borderId="1" xfId="0" applyFont="1" applyBorder="1" applyAlignment="1" applyProtection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tabSelected="1" topLeftCell="C16" zoomScale="85" zoomScaleNormal="85" zoomScaleSheetLayoutView="100" workbookViewId="0">
      <selection activeCell="J18" sqref="J18"/>
    </sheetView>
  </sheetViews>
  <sheetFormatPr defaultRowHeight="14.4" x14ac:dyDescent="0.3"/>
  <cols>
    <col min="1" max="1" width="3" style="31" bestFit="1" customWidth="1"/>
    <col min="2" max="2" width="77.88671875" style="31" customWidth="1"/>
    <col min="3" max="3" width="24.88671875" style="31" customWidth="1"/>
    <col min="4" max="4" width="20.6640625" style="31" customWidth="1"/>
    <col min="5" max="5" width="9.44140625" style="31" bestFit="1" customWidth="1"/>
    <col min="6" max="6" width="19.88671875" style="31" customWidth="1"/>
    <col min="7" max="7" width="28.33203125" style="31" customWidth="1"/>
    <col min="8" max="8" width="27.6640625" style="31" customWidth="1"/>
    <col min="9" max="9" width="15.33203125" style="31" customWidth="1"/>
    <col min="10" max="10" width="24.6640625" style="31" customWidth="1"/>
    <col min="11" max="11" width="15.6640625" style="31" customWidth="1"/>
    <col min="12" max="12" width="16" style="31" customWidth="1"/>
    <col min="13" max="13" width="23" style="31" customWidth="1"/>
    <col min="14" max="14" width="14.44140625" style="31" customWidth="1"/>
    <col min="15" max="16384" width="8.88671875" style="31"/>
  </cols>
  <sheetData>
    <row r="1" spans="1:14" ht="21" x14ac:dyDescent="0.4">
      <c r="A1" s="59" t="s">
        <v>23</v>
      </c>
      <c r="B1" s="59"/>
      <c r="C1" s="59"/>
      <c r="D1" s="59"/>
      <c r="E1" s="59"/>
      <c r="F1" s="59"/>
      <c r="G1" s="59"/>
      <c r="H1" s="59"/>
      <c r="I1" s="59"/>
      <c r="J1" s="59"/>
    </row>
    <row r="2" spans="1:14" x14ac:dyDescent="0.3">
      <c r="G2" s="32"/>
    </row>
    <row r="3" spans="1:14" ht="18" x14ac:dyDescent="0.35">
      <c r="B3" s="33" t="s">
        <v>24</v>
      </c>
      <c r="C3" s="33"/>
      <c r="D3" s="33"/>
      <c r="G3" s="32"/>
    </row>
    <row r="4" spans="1:14" ht="18" x14ac:dyDescent="0.35">
      <c r="B4" s="33"/>
      <c r="C4" s="33"/>
      <c r="D4" s="33"/>
      <c r="G4" s="32"/>
    </row>
    <row r="5" spans="1:14" ht="18" x14ac:dyDescent="0.35">
      <c r="B5" s="33"/>
      <c r="C5" s="33"/>
      <c r="D5" s="33"/>
      <c r="G5" s="32"/>
    </row>
    <row r="6" spans="1:14" ht="15" customHeight="1" x14ac:dyDescent="0.3">
      <c r="A6" s="60" t="s">
        <v>0</v>
      </c>
      <c r="B6" s="60" t="s">
        <v>25</v>
      </c>
      <c r="C6" s="66" t="s">
        <v>57</v>
      </c>
      <c r="D6" s="66" t="s">
        <v>58</v>
      </c>
      <c r="E6" s="62" t="s">
        <v>59</v>
      </c>
      <c r="F6" s="60" t="s">
        <v>26</v>
      </c>
      <c r="G6" s="60" t="s">
        <v>31</v>
      </c>
      <c r="H6" s="64" t="s">
        <v>30</v>
      </c>
      <c r="I6" s="65" t="s">
        <v>61</v>
      </c>
      <c r="J6" s="65"/>
      <c r="K6" s="65"/>
      <c r="L6" s="58" t="s">
        <v>27</v>
      </c>
      <c r="M6" s="58"/>
      <c r="N6" s="58"/>
    </row>
    <row r="7" spans="1:14" ht="139.5" customHeight="1" x14ac:dyDescent="0.3">
      <c r="A7" s="61"/>
      <c r="B7" s="61"/>
      <c r="C7" s="66"/>
      <c r="D7" s="66"/>
      <c r="E7" s="62"/>
      <c r="F7" s="61"/>
      <c r="G7" s="63"/>
      <c r="H7" s="61"/>
      <c r="I7" s="34" t="s">
        <v>28</v>
      </c>
      <c r="J7" s="34" t="s">
        <v>67</v>
      </c>
      <c r="K7" s="34" t="s">
        <v>32</v>
      </c>
      <c r="L7" s="35" t="s">
        <v>29</v>
      </c>
      <c r="M7" s="35" t="s">
        <v>68</v>
      </c>
      <c r="N7" s="35" t="s">
        <v>32</v>
      </c>
    </row>
    <row r="8" spans="1:14" ht="273" customHeight="1" x14ac:dyDescent="0.3">
      <c r="A8" s="1">
        <v>1</v>
      </c>
      <c r="B8" s="2" t="s">
        <v>1</v>
      </c>
      <c r="C8" s="3" t="s">
        <v>36</v>
      </c>
      <c r="D8" s="3" t="s">
        <v>45</v>
      </c>
      <c r="E8" s="4" t="s">
        <v>2</v>
      </c>
      <c r="F8" s="5">
        <v>314.57</v>
      </c>
      <c r="G8" s="6">
        <v>11750</v>
      </c>
      <c r="H8" s="7">
        <f>F8*G8</f>
        <v>3696197.5</v>
      </c>
      <c r="I8" s="36">
        <f>G8*(100+K29)/100</f>
        <v>0</v>
      </c>
      <c r="J8" s="37">
        <f>I8*F8</f>
        <v>0</v>
      </c>
      <c r="K8" s="38"/>
      <c r="L8" s="39">
        <f>G8*(100+N29)/100</f>
        <v>0</v>
      </c>
      <c r="M8" s="40">
        <f t="shared" ref="M8:M27" si="0">L8*F8</f>
        <v>0</v>
      </c>
      <c r="N8" s="40"/>
    </row>
    <row r="9" spans="1:14" ht="36" x14ac:dyDescent="0.3">
      <c r="A9" s="8">
        <v>2</v>
      </c>
      <c r="B9" s="9" t="s">
        <v>3</v>
      </c>
      <c r="C9" s="1" t="s">
        <v>37</v>
      </c>
      <c r="D9" s="1" t="s">
        <v>46</v>
      </c>
      <c r="E9" s="1" t="s">
        <v>2</v>
      </c>
      <c r="F9" s="10"/>
      <c r="G9" s="6">
        <v>7083.3333333333339</v>
      </c>
      <c r="H9" s="7">
        <f t="shared" ref="H9:H26" si="1">F9*G9</f>
        <v>0</v>
      </c>
      <c r="I9" s="41">
        <f>G9*(100+K29)/100</f>
        <v>0</v>
      </c>
      <c r="J9" s="42">
        <f t="shared" ref="J9:J28" si="2">I9*F9</f>
        <v>0</v>
      </c>
      <c r="K9" s="43"/>
      <c r="L9" s="44">
        <f>G9*(100+N29)/100</f>
        <v>0</v>
      </c>
      <c r="M9" s="45">
        <f t="shared" si="0"/>
        <v>0</v>
      </c>
      <c r="N9" s="46"/>
    </row>
    <row r="10" spans="1:14" ht="204" x14ac:dyDescent="0.3">
      <c r="A10" s="1">
        <v>3</v>
      </c>
      <c r="B10" s="9" t="s">
        <v>4</v>
      </c>
      <c r="C10" s="1" t="s">
        <v>38</v>
      </c>
      <c r="D10" s="1" t="s">
        <v>47</v>
      </c>
      <c r="E10" s="1" t="s">
        <v>2</v>
      </c>
      <c r="F10" s="10"/>
      <c r="G10" s="6">
        <v>8750</v>
      </c>
      <c r="H10" s="7">
        <f t="shared" si="1"/>
        <v>0</v>
      </c>
      <c r="I10" s="41">
        <f>G10*(100+K29)/100</f>
        <v>0</v>
      </c>
      <c r="J10" s="42">
        <f t="shared" si="2"/>
        <v>0</v>
      </c>
      <c r="K10" s="43"/>
      <c r="L10" s="44">
        <f>G10*(100+N29)/100</f>
        <v>0</v>
      </c>
      <c r="M10" s="45">
        <f t="shared" si="0"/>
        <v>0</v>
      </c>
      <c r="N10" s="46"/>
    </row>
    <row r="11" spans="1:14" ht="276" x14ac:dyDescent="0.3">
      <c r="A11" s="1">
        <v>4</v>
      </c>
      <c r="B11" s="9" t="s">
        <v>20</v>
      </c>
      <c r="C11" s="1" t="s">
        <v>39</v>
      </c>
      <c r="D11" s="1" t="s">
        <v>48</v>
      </c>
      <c r="E11" s="1" t="s">
        <v>2</v>
      </c>
      <c r="F11" s="11"/>
      <c r="G11" s="6">
        <v>11979.166666666668</v>
      </c>
      <c r="H11" s="7">
        <f t="shared" si="1"/>
        <v>0</v>
      </c>
      <c r="I11" s="41">
        <f>G11*(100+K29)/100</f>
        <v>0</v>
      </c>
      <c r="J11" s="42">
        <f t="shared" si="2"/>
        <v>0</v>
      </c>
      <c r="K11" s="43"/>
      <c r="L11" s="44">
        <f>G11*(100+N29)/100</f>
        <v>0</v>
      </c>
      <c r="M11" s="45">
        <f t="shared" si="0"/>
        <v>0</v>
      </c>
      <c r="N11" s="46"/>
    </row>
    <row r="12" spans="1:14" ht="36" x14ac:dyDescent="0.3">
      <c r="A12" s="12">
        <v>5</v>
      </c>
      <c r="B12" s="13" t="s">
        <v>5</v>
      </c>
      <c r="C12" s="12" t="s">
        <v>37</v>
      </c>
      <c r="D12" s="12" t="s">
        <v>46</v>
      </c>
      <c r="E12" s="12" t="s">
        <v>2</v>
      </c>
      <c r="F12" s="14"/>
      <c r="G12" s="15">
        <v>68666.666666666672</v>
      </c>
      <c r="H12" s="7">
        <f t="shared" si="1"/>
        <v>0</v>
      </c>
      <c r="I12" s="41">
        <f>G12*(100+K29)/100</f>
        <v>0</v>
      </c>
      <c r="J12" s="42">
        <f t="shared" si="2"/>
        <v>0</v>
      </c>
      <c r="K12" s="43"/>
      <c r="L12" s="44">
        <f>G12*(100+N29)/100</f>
        <v>0</v>
      </c>
      <c r="M12" s="45">
        <f t="shared" si="0"/>
        <v>0</v>
      </c>
      <c r="N12" s="46"/>
    </row>
    <row r="13" spans="1:14" ht="48" x14ac:dyDescent="0.3">
      <c r="A13" s="12">
        <v>6</v>
      </c>
      <c r="B13" s="13" t="s">
        <v>6</v>
      </c>
      <c r="C13" s="12" t="s">
        <v>40</v>
      </c>
      <c r="D13" s="12" t="s">
        <v>49</v>
      </c>
      <c r="E13" s="12" t="s">
        <v>2</v>
      </c>
      <c r="F13" s="16"/>
      <c r="G13" s="15">
        <v>111333.33333333334</v>
      </c>
      <c r="H13" s="7">
        <f t="shared" si="1"/>
        <v>0</v>
      </c>
      <c r="I13" s="41">
        <f>G13*(100+K29)/100</f>
        <v>0</v>
      </c>
      <c r="J13" s="42">
        <f t="shared" si="2"/>
        <v>0</v>
      </c>
      <c r="K13" s="43"/>
      <c r="L13" s="44">
        <f>G13*(100+N29)/100</f>
        <v>0</v>
      </c>
      <c r="M13" s="45">
        <f t="shared" si="0"/>
        <v>0</v>
      </c>
      <c r="N13" s="46"/>
    </row>
    <row r="14" spans="1:14" ht="36" x14ac:dyDescent="0.3">
      <c r="A14" s="1">
        <v>7</v>
      </c>
      <c r="B14" s="9" t="s">
        <v>7</v>
      </c>
      <c r="C14" s="1" t="s">
        <v>41</v>
      </c>
      <c r="D14" s="1" t="s">
        <v>50</v>
      </c>
      <c r="E14" s="1" t="s">
        <v>2</v>
      </c>
      <c r="F14" s="11"/>
      <c r="G14" s="6">
        <v>77500.000000000015</v>
      </c>
      <c r="H14" s="7">
        <f>F14*G14</f>
        <v>0</v>
      </c>
      <c r="I14" s="41">
        <f>G14*(100+K29)/100</f>
        <v>0</v>
      </c>
      <c r="J14" s="42">
        <f t="shared" si="2"/>
        <v>0</v>
      </c>
      <c r="K14" s="43"/>
      <c r="L14" s="44">
        <f>G14*(100+N29)/100</f>
        <v>0</v>
      </c>
      <c r="M14" s="45">
        <f t="shared" si="0"/>
        <v>0</v>
      </c>
      <c r="N14" s="46"/>
    </row>
    <row r="15" spans="1:14" ht="48" x14ac:dyDescent="0.3">
      <c r="A15" s="12">
        <v>8</v>
      </c>
      <c r="B15" s="13" t="s">
        <v>8</v>
      </c>
      <c r="C15" s="12" t="s">
        <v>40</v>
      </c>
      <c r="D15" s="12" t="s">
        <v>49</v>
      </c>
      <c r="E15" s="12" t="s">
        <v>2</v>
      </c>
      <c r="F15" s="16">
        <v>36.4</v>
      </c>
      <c r="G15" s="15">
        <v>103666.66666666667</v>
      </c>
      <c r="H15" s="7">
        <f>F15*G15</f>
        <v>3773466.6666666665</v>
      </c>
      <c r="I15" s="41">
        <f>G15*(100+K29)/100</f>
        <v>0</v>
      </c>
      <c r="J15" s="42">
        <f t="shared" si="2"/>
        <v>0</v>
      </c>
      <c r="K15" s="43"/>
      <c r="L15" s="44">
        <f>G15*(100+N29)/100</f>
        <v>0</v>
      </c>
      <c r="M15" s="45">
        <f t="shared" si="0"/>
        <v>0</v>
      </c>
      <c r="N15" s="46"/>
    </row>
    <row r="16" spans="1:14" ht="36" x14ac:dyDescent="0.3">
      <c r="A16" s="12">
        <v>9</v>
      </c>
      <c r="B16" s="13" t="s">
        <v>9</v>
      </c>
      <c r="C16" s="12" t="s">
        <v>42</v>
      </c>
      <c r="D16" s="12" t="s">
        <v>46</v>
      </c>
      <c r="E16" s="12" t="s">
        <v>2</v>
      </c>
      <c r="F16" s="16">
        <v>20.37</v>
      </c>
      <c r="G16" s="15">
        <v>63166.67</v>
      </c>
      <c r="H16" s="7">
        <f t="shared" si="1"/>
        <v>1286705.0679000001</v>
      </c>
      <c r="I16" s="41">
        <f>G16*(100+K29)/100</f>
        <v>0</v>
      </c>
      <c r="J16" s="42">
        <f t="shared" si="2"/>
        <v>0</v>
      </c>
      <c r="K16" s="43"/>
      <c r="L16" s="44">
        <f>G16*(100+N29)/100</f>
        <v>0</v>
      </c>
      <c r="M16" s="45">
        <f t="shared" si="0"/>
        <v>0</v>
      </c>
      <c r="N16" s="46"/>
    </row>
    <row r="17" spans="1:14" ht="48" x14ac:dyDescent="0.3">
      <c r="A17" s="1">
        <v>10</v>
      </c>
      <c r="B17" s="9" t="s">
        <v>10</v>
      </c>
      <c r="C17" s="1" t="s">
        <v>43</v>
      </c>
      <c r="D17" s="1" t="s">
        <v>51</v>
      </c>
      <c r="E17" s="1" t="s">
        <v>2</v>
      </c>
      <c r="F17" s="11">
        <v>0.84</v>
      </c>
      <c r="G17" s="6">
        <v>397166.66666666669</v>
      </c>
      <c r="H17" s="7">
        <f t="shared" si="1"/>
        <v>333620</v>
      </c>
      <c r="I17" s="41">
        <f>G17*(100+K29)/100</f>
        <v>0</v>
      </c>
      <c r="J17" s="42">
        <f t="shared" si="2"/>
        <v>0</v>
      </c>
      <c r="K17" s="43"/>
      <c r="L17" s="44">
        <f>G17*(100+N29)/100</f>
        <v>0</v>
      </c>
      <c r="M17" s="45">
        <f t="shared" si="0"/>
        <v>0</v>
      </c>
      <c r="N17" s="46"/>
    </row>
    <row r="18" spans="1:14" ht="48" x14ac:dyDescent="0.3">
      <c r="A18" s="12">
        <v>11</v>
      </c>
      <c r="B18" s="9" t="s">
        <v>21</v>
      </c>
      <c r="C18" s="1" t="s">
        <v>44</v>
      </c>
      <c r="D18" s="1" t="s">
        <v>52</v>
      </c>
      <c r="E18" s="1" t="s">
        <v>2</v>
      </c>
      <c r="F18" s="10"/>
      <c r="G18" s="6">
        <v>233166.66666666666</v>
      </c>
      <c r="H18" s="7">
        <f t="shared" si="1"/>
        <v>0</v>
      </c>
      <c r="I18" s="41">
        <f>G18*(100+K29)/100</f>
        <v>0</v>
      </c>
      <c r="J18" s="42">
        <f t="shared" si="2"/>
        <v>0</v>
      </c>
      <c r="K18" s="43"/>
      <c r="L18" s="44">
        <f>G18*(100+N29)/100</f>
        <v>0</v>
      </c>
      <c r="M18" s="45">
        <f t="shared" si="0"/>
        <v>0</v>
      </c>
      <c r="N18" s="46"/>
    </row>
    <row r="19" spans="1:14" ht="48" x14ac:dyDescent="0.3">
      <c r="A19" s="1">
        <v>12</v>
      </c>
      <c r="B19" s="9" t="s">
        <v>22</v>
      </c>
      <c r="C19" s="1" t="s">
        <v>53</v>
      </c>
      <c r="D19" s="1" t="s">
        <v>52</v>
      </c>
      <c r="E19" s="1" t="s">
        <v>2</v>
      </c>
      <c r="F19" s="10"/>
      <c r="G19" s="6">
        <v>267666.66666666669</v>
      </c>
      <c r="H19" s="7">
        <f t="shared" si="1"/>
        <v>0</v>
      </c>
      <c r="I19" s="41">
        <f>G19*(100+K29)/100</f>
        <v>0</v>
      </c>
      <c r="J19" s="42">
        <f t="shared" si="2"/>
        <v>0</v>
      </c>
      <c r="K19" s="43"/>
      <c r="L19" s="44">
        <f>G19*(100+N29)/100</f>
        <v>0</v>
      </c>
      <c r="M19" s="45">
        <f t="shared" si="0"/>
        <v>0</v>
      </c>
      <c r="N19" s="46"/>
    </row>
    <row r="20" spans="1:14" ht="72" x14ac:dyDescent="0.3">
      <c r="A20" s="12">
        <v>13</v>
      </c>
      <c r="B20" s="17" t="s">
        <v>11</v>
      </c>
      <c r="C20" s="1" t="s">
        <v>54</v>
      </c>
      <c r="D20" s="1" t="s">
        <v>56</v>
      </c>
      <c r="E20" s="18" t="s">
        <v>2</v>
      </c>
      <c r="F20" s="11"/>
      <c r="G20" s="6">
        <v>375500.00000000006</v>
      </c>
      <c r="H20" s="7">
        <f t="shared" si="1"/>
        <v>0</v>
      </c>
      <c r="I20" s="41">
        <f>G20*(100+K29)/100</f>
        <v>0</v>
      </c>
      <c r="J20" s="42">
        <f t="shared" si="2"/>
        <v>0</v>
      </c>
      <c r="K20" s="43"/>
      <c r="L20" s="44">
        <f>G20*(100+N29)/100</f>
        <v>0</v>
      </c>
      <c r="M20" s="45">
        <f t="shared" si="0"/>
        <v>0</v>
      </c>
      <c r="N20" s="46"/>
    </row>
    <row r="21" spans="1:14" ht="36" x14ac:dyDescent="0.3">
      <c r="A21" s="1">
        <v>14</v>
      </c>
      <c r="B21" s="17" t="s">
        <v>12</v>
      </c>
      <c r="C21" s="1" t="s">
        <v>41</v>
      </c>
      <c r="D21" s="1" t="s">
        <v>50</v>
      </c>
      <c r="E21" s="18" t="s">
        <v>2</v>
      </c>
      <c r="F21" s="10"/>
      <c r="G21" s="6">
        <v>77500.000000000015</v>
      </c>
      <c r="H21" s="7">
        <f t="shared" si="1"/>
        <v>0</v>
      </c>
      <c r="I21" s="41">
        <f>G21*(100+K29)/100</f>
        <v>0</v>
      </c>
      <c r="J21" s="42">
        <f t="shared" si="2"/>
        <v>0</v>
      </c>
      <c r="K21" s="43"/>
      <c r="L21" s="44">
        <f>G21*(100+N29)/100</f>
        <v>0</v>
      </c>
      <c r="M21" s="45">
        <f t="shared" si="0"/>
        <v>0</v>
      </c>
      <c r="N21" s="46"/>
    </row>
    <row r="22" spans="1:14" ht="72" x14ac:dyDescent="0.3">
      <c r="A22" s="12">
        <v>15</v>
      </c>
      <c r="B22" s="17" t="s">
        <v>13</v>
      </c>
      <c r="C22" s="1" t="s">
        <v>54</v>
      </c>
      <c r="D22" s="1" t="s">
        <v>56</v>
      </c>
      <c r="E22" s="18" t="s">
        <v>2</v>
      </c>
      <c r="F22" s="11"/>
      <c r="G22" s="6">
        <v>375500.00000000006</v>
      </c>
      <c r="H22" s="7">
        <f t="shared" si="1"/>
        <v>0</v>
      </c>
      <c r="I22" s="41">
        <f>G22*(100+K29)/100</f>
        <v>0</v>
      </c>
      <c r="J22" s="42">
        <f t="shared" si="2"/>
        <v>0</v>
      </c>
      <c r="K22" s="43"/>
      <c r="L22" s="44">
        <f>G22*(100+N29)/100</f>
        <v>0</v>
      </c>
      <c r="M22" s="45">
        <f t="shared" si="0"/>
        <v>0</v>
      </c>
      <c r="N22" s="46"/>
    </row>
    <row r="23" spans="1:14" x14ac:dyDescent="0.3">
      <c r="A23" s="1">
        <v>16</v>
      </c>
      <c r="B23" s="17" t="s">
        <v>14</v>
      </c>
      <c r="C23" s="19" t="s">
        <v>33</v>
      </c>
      <c r="D23" s="19">
        <v>3</v>
      </c>
      <c r="E23" s="18" t="s">
        <v>2</v>
      </c>
      <c r="F23" s="10"/>
      <c r="G23" s="6">
        <v>400500</v>
      </c>
      <c r="H23" s="7">
        <f t="shared" si="1"/>
        <v>0</v>
      </c>
      <c r="I23" s="41">
        <f>G23*(100+K29)/100</f>
        <v>0</v>
      </c>
      <c r="J23" s="42">
        <f t="shared" si="2"/>
        <v>0</v>
      </c>
      <c r="K23" s="43"/>
      <c r="L23" s="44">
        <f>G23*(100+N29)/100</f>
        <v>0</v>
      </c>
      <c r="M23" s="45">
        <f t="shared" si="0"/>
        <v>0</v>
      </c>
      <c r="N23" s="46"/>
    </row>
    <row r="24" spans="1:14" x14ac:dyDescent="0.3">
      <c r="A24" s="12">
        <v>17</v>
      </c>
      <c r="B24" s="17" t="s">
        <v>15</v>
      </c>
      <c r="C24" s="19" t="s">
        <v>34</v>
      </c>
      <c r="D24" s="19">
        <v>4</v>
      </c>
      <c r="E24" s="18" t="s">
        <v>2</v>
      </c>
      <c r="F24" s="11"/>
      <c r="G24" s="6">
        <v>108833.33333333334</v>
      </c>
      <c r="H24" s="7">
        <f>F24*G24</f>
        <v>0</v>
      </c>
      <c r="I24" s="41">
        <f>G24*(100+K29)/100</f>
        <v>0</v>
      </c>
      <c r="J24" s="42">
        <f t="shared" si="2"/>
        <v>0</v>
      </c>
      <c r="K24" s="43"/>
      <c r="L24" s="44">
        <f>G24*(100+N29)/100</f>
        <v>0</v>
      </c>
      <c r="M24" s="45">
        <f t="shared" si="0"/>
        <v>0</v>
      </c>
      <c r="N24" s="46"/>
    </row>
    <row r="25" spans="1:14" ht="36" x14ac:dyDescent="0.3">
      <c r="A25" s="1">
        <v>18</v>
      </c>
      <c r="B25" s="17" t="s">
        <v>16</v>
      </c>
      <c r="C25" s="1" t="s">
        <v>41</v>
      </c>
      <c r="D25" s="1" t="s">
        <v>50</v>
      </c>
      <c r="E25" s="18" t="s">
        <v>2</v>
      </c>
      <c r="F25" s="10"/>
      <c r="G25" s="6">
        <v>77500.000000000015</v>
      </c>
      <c r="H25" s="7">
        <f t="shared" si="1"/>
        <v>0</v>
      </c>
      <c r="I25" s="41">
        <f>G25*(100+K29)/100</f>
        <v>0</v>
      </c>
      <c r="J25" s="42">
        <f t="shared" si="2"/>
        <v>0</v>
      </c>
      <c r="K25" s="43"/>
      <c r="L25" s="44">
        <f>G25*(100+N29)/100</f>
        <v>0</v>
      </c>
      <c r="M25" s="45">
        <f t="shared" si="0"/>
        <v>0</v>
      </c>
      <c r="N25" s="46"/>
    </row>
    <row r="26" spans="1:14" ht="36" x14ac:dyDescent="0.3">
      <c r="A26" s="12">
        <v>19</v>
      </c>
      <c r="B26" s="17" t="s">
        <v>17</v>
      </c>
      <c r="C26" s="1" t="s">
        <v>41</v>
      </c>
      <c r="D26" s="1" t="s">
        <v>50</v>
      </c>
      <c r="E26" s="18" t="s">
        <v>2</v>
      </c>
      <c r="F26" s="10"/>
      <c r="G26" s="6">
        <v>82166.666666666672</v>
      </c>
      <c r="H26" s="7">
        <f t="shared" si="1"/>
        <v>0</v>
      </c>
      <c r="I26" s="41">
        <f>G26*(100+K29)/100</f>
        <v>0</v>
      </c>
      <c r="J26" s="42">
        <f t="shared" si="2"/>
        <v>0</v>
      </c>
      <c r="K26" s="43"/>
      <c r="L26" s="44">
        <f>G26*(100+N29)/100</f>
        <v>0</v>
      </c>
      <c r="M26" s="45">
        <f t="shared" si="0"/>
        <v>0</v>
      </c>
      <c r="N26" s="46"/>
    </row>
    <row r="27" spans="1:14" x14ac:dyDescent="0.3">
      <c r="A27" s="1">
        <v>20</v>
      </c>
      <c r="B27" s="17" t="s">
        <v>18</v>
      </c>
      <c r="C27" s="19" t="s">
        <v>35</v>
      </c>
      <c r="D27" s="19">
        <v>4</v>
      </c>
      <c r="E27" s="18" t="s">
        <v>2</v>
      </c>
      <c r="F27" s="10"/>
      <c r="G27" s="6">
        <v>28958.333333333336</v>
      </c>
      <c r="H27" s="7">
        <f>F27*G27</f>
        <v>0</v>
      </c>
      <c r="I27" s="41">
        <f>G27*(100+K29)/100</f>
        <v>0</v>
      </c>
      <c r="J27" s="42">
        <f>I27*F27</f>
        <v>0</v>
      </c>
      <c r="K27" s="43"/>
      <c r="L27" s="44">
        <f>G27*(100+N29)/100</f>
        <v>0</v>
      </c>
      <c r="M27" s="45">
        <f t="shared" si="0"/>
        <v>0</v>
      </c>
      <c r="N27" s="46"/>
    </row>
    <row r="28" spans="1:14" ht="36" x14ac:dyDescent="0.3">
      <c r="A28" s="12">
        <v>21</v>
      </c>
      <c r="B28" s="17" t="s">
        <v>19</v>
      </c>
      <c r="C28" s="1" t="s">
        <v>55</v>
      </c>
      <c r="D28" s="1" t="s">
        <v>69</v>
      </c>
      <c r="E28" s="18" t="s">
        <v>2</v>
      </c>
      <c r="F28" s="11">
        <v>1.21</v>
      </c>
      <c r="G28" s="6">
        <v>38333.333333333336</v>
      </c>
      <c r="H28" s="7">
        <f>F28*G28</f>
        <v>46383.333333333336</v>
      </c>
      <c r="I28" s="41">
        <f>G28*(100+K29)/100</f>
        <v>0</v>
      </c>
      <c r="J28" s="42">
        <f t="shared" si="2"/>
        <v>0</v>
      </c>
      <c r="K28" s="43"/>
      <c r="L28" s="44">
        <f>G28*(100+N29)/100</f>
        <v>0</v>
      </c>
      <c r="M28" s="45">
        <f>L28*F28</f>
        <v>0</v>
      </c>
      <c r="N28" s="46"/>
    </row>
    <row r="29" spans="1:14" x14ac:dyDescent="0.3">
      <c r="A29" s="57"/>
      <c r="B29" s="20" t="s">
        <v>64</v>
      </c>
      <c r="C29" s="21"/>
      <c r="D29" s="21"/>
      <c r="E29" s="22"/>
      <c r="F29" s="22"/>
      <c r="G29" s="23"/>
      <c r="H29" s="24">
        <f>SUM(H8:H28)</f>
        <v>9136372.5679000001</v>
      </c>
      <c r="I29" s="47"/>
      <c r="J29" s="48">
        <f>J31/(100-F33)*100</f>
        <v>0</v>
      </c>
      <c r="K29" s="49">
        <f>(J29-H29)/H29*100</f>
        <v>-100</v>
      </c>
      <c r="L29" s="50"/>
      <c r="M29" s="51">
        <f>M31/(100-F35)*100</f>
        <v>0</v>
      </c>
      <c r="N29" s="52">
        <f>(M29-H29)/H29*100</f>
        <v>-100</v>
      </c>
    </row>
    <row r="30" spans="1:14" ht="28.8" x14ac:dyDescent="0.3">
      <c r="A30" s="25">
        <v>22</v>
      </c>
      <c r="B30" s="26" t="s">
        <v>62</v>
      </c>
      <c r="C30" s="22"/>
      <c r="D30" s="22"/>
      <c r="E30" s="25" t="s">
        <v>60</v>
      </c>
      <c r="F30" s="25">
        <v>20</v>
      </c>
      <c r="G30" s="27"/>
      <c r="H30" s="27">
        <f>F30*H29/100</f>
        <v>1827274.51358</v>
      </c>
      <c r="I30" s="47"/>
      <c r="J30" s="53">
        <f>J29-J31</f>
        <v>0</v>
      </c>
      <c r="K30" s="47"/>
      <c r="L30" s="22"/>
      <c r="M30" s="27">
        <f>M31-M31/(100+F33)*100</f>
        <v>0</v>
      </c>
      <c r="N30" s="54"/>
    </row>
    <row r="31" spans="1:14" ht="33.75" customHeight="1" x14ac:dyDescent="0.3">
      <c r="A31" s="25">
        <v>23</v>
      </c>
      <c r="B31" s="28" t="s">
        <v>63</v>
      </c>
      <c r="C31" s="22"/>
      <c r="D31" s="22"/>
      <c r="E31" s="22"/>
      <c r="F31" s="22"/>
      <c r="G31" s="22"/>
      <c r="H31" s="29">
        <f>H29-H30</f>
        <v>7309098.0543200001</v>
      </c>
      <c r="I31" s="55"/>
      <c r="J31" s="30">
        <v>0</v>
      </c>
      <c r="K31" s="48">
        <f>(J31-H31)/H31*100</f>
        <v>-100</v>
      </c>
      <c r="L31" s="50"/>
      <c r="M31" s="30">
        <v>0</v>
      </c>
      <c r="N31" s="52">
        <f>(M31-H31)/H31*100</f>
        <v>-100</v>
      </c>
    </row>
    <row r="32" spans="1:14" ht="24.75" customHeight="1" x14ac:dyDescent="0.3"/>
    <row r="33" spans="2:6" ht="28.8" x14ac:dyDescent="0.3">
      <c r="B33" s="26" t="s">
        <v>65</v>
      </c>
      <c r="C33" s="22"/>
      <c r="D33" s="22"/>
      <c r="E33" s="25" t="s">
        <v>60</v>
      </c>
      <c r="F33" s="56">
        <v>0</v>
      </c>
    </row>
    <row r="35" spans="2:6" ht="28.8" x14ac:dyDescent="0.3">
      <c r="B35" s="26" t="s">
        <v>66</v>
      </c>
      <c r="C35" s="22"/>
      <c r="D35" s="22"/>
      <c r="E35" s="25" t="s">
        <v>60</v>
      </c>
      <c r="F35" s="56">
        <v>0</v>
      </c>
    </row>
  </sheetData>
  <sheetProtection algorithmName="SHA-512" hashValue="RKn6nIOvx400to4EOaN1+2tRhzsfaaWOMT0ISmdm/qYdCNn/WlOMEvZB42JMfiYN6GKLiiXs+xrSkVFc7q9Ebw==" saltValue="bfEYAAKE52Mh3MX6UwdYLg==" spinCount="100000" sheet="1" objects="1" scenarios="1"/>
  <protectedRanges>
    <protectedRange algorithmName="SHA-512" hashValue="8waA/kRw3hhyXe9LfyIZnlewfjP8y00lp51hnNaDrb/n+dd9AKm6lcQZ+iOKiouskoH/Aj5E5CfZ5usaO3Q7eA==" saltValue="6gC3eOr+viKQTBy9wB8S2Q==" spinCount="100000" sqref="C6:H31" name="Диапазон1"/>
  </protectedRanges>
  <mergeCells count="11">
    <mergeCell ref="L6:N6"/>
    <mergeCell ref="A1:J1"/>
    <mergeCell ref="B6:B7"/>
    <mergeCell ref="A6:A7"/>
    <mergeCell ref="E6:E7"/>
    <mergeCell ref="F6:F7"/>
    <mergeCell ref="G6:G7"/>
    <mergeCell ref="H6:H7"/>
    <mergeCell ref="I6:K6"/>
    <mergeCell ref="C6:C7"/>
    <mergeCell ref="D6:D7"/>
  </mergeCells>
  <pageMargins left="0.7" right="0.7" top="0.75" bottom="0.75" header="0.3" footer="0.3"/>
  <pageSetup paperSize="9" scale="2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2022-06-01T13:28:31Z</dcterms:modified>
</cp:coreProperties>
</file>