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51"/>
  </bookViews>
  <sheets>
    <sheet name="Расшифровка" sheetId="2" r:id="rId1"/>
    <sheet name="Удаленные на 01.08.2021" sheetId="6" state="hidden" r:id="rId2"/>
  </sheets>
  <definedNames>
    <definedName name="_xlnm.Print_Area" localSheetId="0">Расшифровка!$A$1:$B$51</definedName>
  </definedNames>
  <calcPr calcId="152511"/>
</workbook>
</file>

<file path=xl/calcChain.xml><?xml version="1.0" encoding="utf-8"?>
<calcChain xmlns="http://schemas.openxmlformats.org/spreadsheetml/2006/main">
  <c r="AF38" i="6" l="1"/>
  <c r="R40" i="6"/>
  <c r="M40" i="6"/>
  <c r="L40" i="6"/>
  <c r="M39" i="6"/>
  <c r="L39" i="6"/>
  <c r="N38" i="6"/>
  <c r="M38" i="6" s="1"/>
  <c r="L38" i="6"/>
  <c r="M37" i="6"/>
  <c r="L37" i="6"/>
  <c r="N36" i="6"/>
  <c r="M36" i="6" s="1"/>
  <c r="L36" i="6"/>
  <c r="M35" i="6"/>
  <c r="L35" i="6"/>
  <c r="M34" i="6"/>
  <c r="L34" i="6"/>
  <c r="N33" i="6"/>
  <c r="M33" i="6" s="1"/>
  <c r="L33" i="6"/>
  <c r="M32" i="6"/>
  <c r="L32" i="6"/>
  <c r="O32" i="6" s="1"/>
  <c r="N31" i="6"/>
  <c r="M31" i="6" s="1"/>
  <c r="G31" i="6"/>
  <c r="L31" i="6" s="1"/>
  <c r="M30" i="6"/>
  <c r="L30" i="6"/>
  <c r="M29" i="6"/>
  <c r="L29" i="6"/>
  <c r="M28" i="6"/>
  <c r="L28" i="6"/>
  <c r="O31" i="6" l="1"/>
  <c r="O36" i="6"/>
  <c r="O28" i="6"/>
  <c r="O33" i="6"/>
  <c r="O29" i="6"/>
  <c r="O30" i="6"/>
  <c r="O34" i="6"/>
  <c r="O35" i="6"/>
  <c r="O39" i="6"/>
  <c r="O40" i="6"/>
  <c r="O38" i="6"/>
  <c r="O37" i="6"/>
  <c r="M27" i="6"/>
  <c r="L27" i="6"/>
  <c r="O27" i="6" l="1"/>
  <c r="W26" i="6"/>
  <c r="N26" i="6"/>
  <c r="M26" i="6" s="1"/>
  <c r="L26" i="6"/>
  <c r="O26" i="6" l="1"/>
  <c r="Q25" i="6" l="1"/>
  <c r="M25" i="6"/>
  <c r="L25" i="6"/>
  <c r="O25" i="6" l="1"/>
  <c r="M24" i="6"/>
  <c r="L24" i="6"/>
  <c r="O24" i="6" l="1"/>
  <c r="N23" i="6" l="1"/>
  <c r="M23" i="6" s="1"/>
  <c r="O23" i="6" s="1"/>
  <c r="L23" i="6"/>
  <c r="M22" i="6"/>
  <c r="L22" i="6"/>
  <c r="M21" i="6"/>
  <c r="L21" i="6"/>
  <c r="M20" i="6"/>
  <c r="L20" i="6"/>
  <c r="M19" i="6"/>
  <c r="L19" i="6"/>
  <c r="M18" i="6"/>
  <c r="L18" i="6"/>
  <c r="Z17" i="6"/>
  <c r="N17" i="6"/>
  <c r="M17" i="6" s="1"/>
  <c r="L17" i="6"/>
  <c r="M16" i="6"/>
  <c r="L16" i="6"/>
  <c r="M15" i="6"/>
  <c r="L15" i="6"/>
  <c r="M14" i="6"/>
  <c r="L14" i="6"/>
  <c r="M13" i="6"/>
  <c r="L13" i="6"/>
  <c r="Q12" i="6"/>
  <c r="M12" i="6"/>
  <c r="F12" i="6"/>
  <c r="L12" i="6" s="1"/>
  <c r="N11" i="6"/>
  <c r="M11" i="6" s="1"/>
  <c r="L11" i="6"/>
  <c r="N10" i="6"/>
  <c r="M10" i="6" s="1"/>
  <c r="L10" i="6"/>
  <c r="N9" i="6"/>
  <c r="M9" i="6" s="1"/>
  <c r="G9" i="6"/>
  <c r="L9" i="6" s="1"/>
  <c r="N8" i="6"/>
  <c r="M8" i="6" s="1"/>
  <c r="O8" i="6" s="1"/>
  <c r="L8" i="6"/>
  <c r="M7" i="6"/>
  <c r="L7" i="6"/>
  <c r="X6" i="6"/>
  <c r="W6" i="6"/>
  <c r="V6" i="6"/>
  <c r="N6" i="6"/>
  <c r="M6" i="6" s="1"/>
  <c r="L6" i="6"/>
  <c r="N5" i="6"/>
  <c r="M5" i="6"/>
  <c r="L5" i="6"/>
  <c r="O5" i="6" l="1"/>
  <c r="O10" i="6"/>
  <c r="O12" i="6"/>
  <c r="O14" i="6"/>
  <c r="O11" i="6"/>
  <c r="O13" i="6"/>
  <c r="O15" i="6"/>
  <c r="O22" i="6"/>
  <c r="O6" i="6"/>
  <c r="O9" i="6"/>
  <c r="O7" i="6"/>
  <c r="O16" i="6"/>
  <c r="O17" i="6"/>
  <c r="O18" i="6"/>
  <c r="O19" i="6"/>
  <c r="O20" i="6"/>
  <c r="O21" i="6"/>
</calcChain>
</file>

<file path=xl/sharedStrings.xml><?xml version="1.0" encoding="utf-8"?>
<sst xmlns="http://schemas.openxmlformats.org/spreadsheetml/2006/main" count="640" uniqueCount="245">
  <si>
    <t>Расшифровка сборных лотов</t>
  </si>
  <si>
    <t xml:space="preserve"> Лот № 1</t>
  </si>
  <si>
    <t>Наименование имущества (позиций)</t>
  </si>
  <si>
    <t>Пасынков Игорь Алексеевич, КД 8042-601-407 от 05.07.2013г., Заочное решение Центрального районного суда г. Красноярска от 19.03.2018г. по делу № 2-2409/2018, г. Красноярск</t>
  </si>
  <si>
    <t>Савинова Наталья Викторовна, КД 9200-601-004 от 14.05.2010г., Заочное решение Железнодорожного районного суда г. Красноярска от 15.12.2016г. по делу № 2-5464/2016, г. Красноярск</t>
  </si>
  <si>
    <t>Архипова Любовь Романовна, КД 9700-001-411  от 07/10/2014, г. Красноярск</t>
  </si>
  <si>
    <t>Балдин Николай Алексеевич, КД 9700-701-403  от 22/08/2013, Решение Железнодорожного районного суда г. Красноярска от 11.06.2020 по делу 2-698/2020, г. Красноярск</t>
  </si>
  <si>
    <t>Белоцерковский Игорь Владимирович, КД 9200-701-994 от 01/10/2014, г. Красноярск</t>
  </si>
  <si>
    <t>Брюханова Любовь Ивановна, КД 9700-001-344 от 05/05/2014, г. Красноярск</t>
  </si>
  <si>
    <t>Васильев Вячеслав Викторович, КД 9700-701-503 от 06/11/2014, г. Красноярск</t>
  </si>
  <si>
    <t>Ведрицкий Виталий Петрович, КД 9600-001-017 от 24/04/2014, г. Красноярск</t>
  </si>
  <si>
    <t>Галиева Эвелина Якубовна, КД 8200-001-197 от 22/05/2014, Заочное Решение Железнодорожного районного суда г. Красноярска от 22.06.2020 по длеу 2-1370/2020, г. Красноярск</t>
  </si>
  <si>
    <t>Егоров Игорь Михайлович, КД 9600-701-139 от 28/10/2014, Заочное решение судебного участка 138 Железнодорожного района г. Красноярска от 30.11.2020 по делу 2-3409/138/2020, г. Красноярск</t>
  </si>
  <si>
    <t xml:space="preserve">Журавлева Татьяна Владимировна, КД 8200-001-194 от 08/05/2014, Решение Абаканского городского суда Республики Хакасия от 19.11.2020, г. Красноярск.              </t>
  </si>
  <si>
    <t>Карпенко Галина Сергеевна, КД 9700-701-504 от 11/11/2014, г. Красноярск</t>
  </si>
  <si>
    <t>Кулакова Наталья Алексеевна, КД 9700-001-363 от 03.06.2014 г. Красноярск</t>
  </si>
  <si>
    <t xml:space="preserve">Кульков Сергей Владимирович, КД 9700-001-281 от 25.11.2013, решение Железнодорожного районного суда от 19.03.2020 по делу 2-692/2020 (2-4565/2019;) ~ М-3970/2019, г. Красноярск </t>
  </si>
  <si>
    <t>Куприн Сергей Сергеевич, КД 9700-001-063 от 02.07.2012, Решение Железнодорожного районного суда г. Красноярска от 15.11.2019 по делу 2-3867/2019 ~ М-3052/2019, г. Красноярск</t>
  </si>
  <si>
    <t>Липунова Светлана Владимировна, КД 9600-701-017 от 18.02.2013 г. Красноярск</t>
  </si>
  <si>
    <t>Лядов Евгений Михайлович, КД 9090-701-491 от 30.08.2013, Заочное Решение Железнодорожного районного суда г. Красноярска от 28.05.2020 по делу 2-626/2020, г. Красноярск</t>
  </si>
  <si>
    <t>Матрусенко Екатерина Александровна, КД 9300-001-091 от 10.04.2014 г. Красноярск</t>
  </si>
  <si>
    <t>Мутьянова Раиса Васильевна, КД 9700-001-380 от 09.07.2014 г. Красноярск</t>
  </si>
  <si>
    <t>Полеонный Антон Викторович, КД 8046-701-517 от 09.02.2012 г. Красноярск</t>
  </si>
  <si>
    <t>Приходько Денис Сергеевич, КД 8210-001-165 от 19.08.2014 г. Красноярск</t>
  </si>
  <si>
    <t>Разумова Марина Николаевна, КД 9900-701-422 от 20.11.2014 г. Красноярск</t>
  </si>
  <si>
    <t>Рябинин Максим Владимирович, КД 9400-001-049 от 01.07.2014, Решение Октябрьского районного суда г.Красноярска от 08.10.2020,  г. Красноярск</t>
  </si>
  <si>
    <t>Сидорова Наталья Анатольевна, КД 8042-001-621 от 04.12.2013, КД 8042-001-731 от 15.08.2014 г. Красноярск</t>
  </si>
  <si>
    <t>Соколов Юрий Александрович, КД 8210-001-086 от 03.09.2013 г. Красноярск</t>
  </si>
  <si>
    <t>Хомич Маргарита Владимировна, КД 8210-001-043 от 06.03.2013 г. Красноярск</t>
  </si>
  <si>
    <t>Черняев Алексей Юрьевич, КД 9700-701-319 от 14.12.2012 г. Красноярск</t>
  </si>
  <si>
    <t>Чистов Виктор Владимирович, КД 8200-001-230 от 04.12.2014 г. Красноярск</t>
  </si>
  <si>
    <t>Юданова Александра Сергеевна, КД 9700-001-128 от 04.12.2012 г. Красноярск</t>
  </si>
  <si>
    <t>Якунин Михаил Владимирович, КД 9700-001-154 от 05.03.2013 г. Красноярск</t>
  </si>
  <si>
    <t>Ведунок Максим Витальевич, КД 8210-001-124 от 28.03.2014 г. Красноярск</t>
  </si>
  <si>
    <t>Ким Валерий Викторович КД AK 60/2011/14-02/372 от 31.05.2016, Решение Головинский районный суд г. Москвы от 13.12.2016 по делу 2-6364/2016, г. Красноярск</t>
  </si>
  <si>
    <t>Литвиненко Роман Анатольевич, КД 9800-001-099 от 03.04.2013, Судебный приказ б/н  от 02.03.2015г., по делу №2-191/26/2015, г. Красноярск</t>
  </si>
  <si>
    <t>Сущенко Илья Александрович, КД № 9700-001-060 от 13/07/2012, г. Красноярск</t>
  </si>
  <si>
    <t>Бузун Сергей Иванович, КД 9800-001-113 от 31.05.2013, Заочное Решение Железнодорожного районного суда г. Красноярска от 13.10.2020 по делу 2-2344/2020 ~ М-1193/2020, г. Красноярск</t>
  </si>
  <si>
    <t>Платежи за последние 6 месяцев</t>
  </si>
  <si>
    <t xml:space="preserve">ПРАВА ТРЕБОВАНИЯ К ФИЗИЧЕСКИМ ЛИЦАМ </t>
  </si>
  <si>
    <t>Сведения об имуществе (по местонахождению кредитного досье</t>
  </si>
  <si>
    <t>Размер задолженности, установленный судом за вычетом поступлений с даты вынесения РС</t>
  </si>
  <si>
    <t>Размер задолженности, установленный судом, в т.ч. Госпошлина</t>
  </si>
  <si>
    <t>Начальная цена на первых торгах в форме аукциона</t>
  </si>
  <si>
    <t>Поступления с даты вынесения РС</t>
  </si>
  <si>
    <t xml:space="preserve">Платежи в Строймаркет, Оптимус </t>
  </si>
  <si>
    <t>Платежи за июнь 2020</t>
  </si>
  <si>
    <t>Платежи за июль 2020</t>
  </si>
  <si>
    <t>Платежи за август 2020</t>
  </si>
  <si>
    <t>Платежи за сентябрь 2020</t>
  </si>
  <si>
    <t>Платежи за октябрь 2020</t>
  </si>
  <si>
    <t>Платежи за ноябрь 2020</t>
  </si>
  <si>
    <t>Платежи за декабрь 2020</t>
  </si>
  <si>
    <t>Платежи за январь 2021</t>
  </si>
  <si>
    <t>Платежи за февраль 2021</t>
  </si>
  <si>
    <t>Платежи за март 2021</t>
  </si>
  <si>
    <t>Поручители 
(1 - да; 0 - нет)</t>
  </si>
  <si>
    <t>Краткая характеристика залога</t>
  </si>
  <si>
    <t>Залоговая стоимость</t>
  </si>
  <si>
    <t xml:space="preserve">дата окончания по договору </t>
  </si>
  <si>
    <t xml:space="preserve">Стадия исполнительного производства </t>
  </si>
  <si>
    <t xml:space="preserve">Ход и результат исполнительного производства </t>
  </si>
  <si>
    <t>Исполнительный документ</t>
  </si>
  <si>
    <t>Исполнительное производство</t>
  </si>
  <si>
    <t>Дата возбуждения ИП</t>
  </si>
  <si>
    <t>Дата прекращения ИП</t>
  </si>
  <si>
    <t>Основание прекращения ИП</t>
  </si>
  <si>
    <t>Обстоятельства, затрудняющие процесс взыскания задолженности</t>
  </si>
  <si>
    <t>Судебная работа</t>
  </si>
  <si>
    <t>Стадия взыскания (судебна/досудебная/послесудебная)</t>
  </si>
  <si>
    <t>Тип кредитного продукта (ипотека, автокредит, потреб, овердрафт)</t>
  </si>
  <si>
    <t>Количество дней просрочки</t>
  </si>
  <si>
    <t>Наличие исполнительных листов / судебного приказа 
(1 - да; 0 - нет)</t>
  </si>
  <si>
    <t>Наличие возбужденного исполнительного производства (1-да, 0-нет)</t>
  </si>
  <si>
    <t>Наличие актов о невозможности взыскания
(1 - да; 0 - нет)</t>
  </si>
  <si>
    <t>Наличие мирового соглашения/реструктуризация 
(1 - да; 0 - нет)</t>
  </si>
  <si>
    <t>Кол-во КД</t>
  </si>
  <si>
    <t>Авто</t>
  </si>
  <si>
    <t>станки</t>
  </si>
  <si>
    <t>г. Красноярск</t>
  </si>
  <si>
    <t>да</t>
  </si>
  <si>
    <t>нет залога</t>
  </si>
  <si>
    <t>Возбуждено</t>
  </si>
  <si>
    <t>ИП возбуждено</t>
  </si>
  <si>
    <t>-</t>
  </si>
  <si>
    <t>судебная</t>
  </si>
  <si>
    <t>потреб</t>
  </si>
  <si>
    <t>нет</t>
  </si>
  <si>
    <t>Не возбуждено</t>
  </si>
  <si>
    <t>ИП не возбуждено</t>
  </si>
  <si>
    <t>овердрафт</t>
  </si>
  <si>
    <t>15.07.2020 направлен запрос о ходе ИП, предоставлении копий документов</t>
  </si>
  <si>
    <t xml:space="preserve">ИЛ от 10.12.2019 № ФС 033268870 </t>
  </si>
  <si>
    <t>13100/20/24014-ИП
67219/18/24014-СД</t>
  </si>
  <si>
    <t>27.02.2020</t>
  </si>
  <si>
    <t>Заочное решение Центрального районного суда г. Красноярска от 19..03.2018г. по делу № 2-2409/2018.  Взыскать с Пасынкова ИА в пользу АКБ «ЕНИСЕЙ» (ПАО) в лице конкурсного управляющего ГК «Агентство задолженность по кредитному договору в сумме 438 968, 90 рублей, государственную пошлину в сумме 8963 рубля, всего взыскать 447 931, 90 руб. Исполнительный лист от 10.12.2019 № ФС 033268870 по делу № 2-2409/2018.</t>
  </si>
  <si>
    <t>ФС№016064490 от 28.02.2017
ФС № 012777813  от 04.10.2016</t>
  </si>
  <si>
    <t>7117/17/24028-ИП
21793/16/24028-ИП - наложение ареста</t>
  </si>
  <si>
    <t>27.03.2017 
29.11.2016.</t>
  </si>
  <si>
    <t>Заочное решение Железнодорожного районного суда г. Красноярска от 15.12.2016г. по делу № 2-5464/2016. Исполнительный лист от 28.02.2017 серии ФС № 016064490. Исполнительный лист серии ФС № 012777813  от 04.10.2016г., по делу №2-5464/2016  о наложении ареста на имущество  в размере 11 726 руб. 42 коп.  принадлежащее  Савиновой Натальи Викторовны задолженности по кредитному договору в пользу АКБ «ЕНИСЕЙ» (ПАО). 
28.08.2018 в УФССП направлен запрос о принятых мерах в рамках исполнительного производства;  -09.08.2018   направлен запрос в ПФР на получение сведения о заработной плате и иных доходах должника;  - 21.08.2018 посещение приема СПИ – ознакомление с материалами исполнительного производства; -22.08.2018 проведена актуализация с сайтом ФССП. -04.09.2018 с целью предоставления официального ответа на запрос. исполнителем было подготовлено и направлено заявление о предоставлении сводной информации о ходе исполнительного производства. включая сведения. о финансовом состоянии должника. наличии у него имущества. всех постановлений в рамках ИП. -04.03.2019г. по сайту Арбитражного суда проведена проверка на предмет банкротства должника.06.06.2019 исполнителем в УФССП предъявлено заявление о принятии СПИ мер по своевременному, полному и правильному исполнению исполнительного документа в отношении должника, в том числе совершение выхода по месту жительства должника в целях описи, ареста и изъятия имущества должника.; 17.07.2020 Почтой России был отправлен запрос о предоставлении сводной информации по ИП в ГУФССП России (31.07.2020 подано через "ящик для обращений"); 31.07.2020 подан запрос о предоставлении сводной информации по ИП в ГУФССП России по регионам, а именно: Краснодарский край, Респ. Бурятия, Нижегор. область, Красноярский край, Москва, Мос. обл., Санкт-Петербург, Лен. область, Новосиб. область, Респ. Саха, Респ. Хакасия, Самар.область, Свердл. область, Тюмен. область, Ярослав. область (07.08.2020 донаправлены Почтой России);24.07.2020 проведена актуализация данных с сайтом ФССП в результате которой выявлена информация: ИП ведется; 04.08.2020 Почтой России направлено заявление о ходе ИП и предоставлении документов;</t>
  </si>
  <si>
    <t>не подавали</t>
  </si>
  <si>
    <t>не просужен</t>
  </si>
  <si>
    <t>досудебная</t>
  </si>
  <si>
    <t>ведется судебная работа, РС еще не вынесено</t>
  </si>
  <si>
    <t>Возбуждено (арест)</t>
  </si>
  <si>
    <t>ИП возбуждено только по наложению ареста</t>
  </si>
  <si>
    <t>не просужен
отсутствие оригиналов кредитно-обеспечительной документации</t>
  </si>
  <si>
    <t>ИЛ направлен в Москву (ГСП-4)</t>
  </si>
  <si>
    <t>г. Красноярск, иск подан в Железнодорожный районный суд г. Красноярска нарочно 27/11/2019, в обеспечительных мерах отказано, судебное заседание 23.01.2020 в 11.00, предоставить подлинники, доказательства исполнения в Железнодорожный районный суд, судебное заседание 23.03.2020 в 14.20, судебное заседание 11.06.2020 в 16.00, решение от 11.06.2020, взыскать задолженность в размере 110957.36, госпошлину 4872, а также % и неустойки по дату фактической оплаты.
АЖ от ответчика, срок предоставления возражений до 07.08.2020, сз в ККС 07.09.2020 с 10.30, 31.07.2020 направлено возражение на АЖ ответчика, краевым судом в удовл. аж отказано, решение без изм., 01.10.2020 получены ИЛ</t>
  </si>
  <si>
    <t>ведется судебная работа, РС обжалуется</t>
  </si>
  <si>
    <t xml:space="preserve">Иск подан в судебный участок №138 в Железнодорожном  районе г.  Красноярска </t>
  </si>
  <si>
    <t>Иск подан в Железнодорожный районный суд г. Красноярска, дело 2-1406/2021, СЗ на 18.05.2021 в 15.00</t>
  </si>
  <si>
    <t>Иск подан в Железнодорожный районный суд г. Красноярска нарочно 04/02/2020 в обеспечении иска отказано определение от 07.02.2020, беседа назначена на 01.04.2020 в 09:50, судебное заседание 22.06.2020 в 16.30, заочное решение от 22.06.2020 удовлетворено частично: Взыскать с Галиевой Э.Я. в пользу АКБ «Енисей» (ПАО) задолженность по кредитному договору по состоянию на 09.10.2019 года в размере 34301,23 рублей, из которых: основной долг – 22222,08 рублей, задолженность по процентам за пользование кредитом – 828,98 рублей, задолженность по процентам за просроченный основной долг – 10250,17 рублей, пени за просрочку возврата кредита и уплаты процентов – 1000 рублей, а также расходы по оплате государственной пошлины – 2240 рублей.
Взыскать с Галиевой Э.Я. в пользу АКБ «Енисей» (ПАО) проценты по кредитному договору в размере 18,4% годовых, начисленные на сумму основного долга в размере 22222,08 рублей, начиная с 10.10.2019 года по дату фактической уплаты суммы основного долга.
Взыскать с Галиевой Э.Я. в пользу АКБ «Енисей» (ПАО) неустойку за неуплату основного долга (кредита) по кредитному договору в размере 60% годовых на сумму основного долга в размере 22222,08 рублей, начиная с 10.10.2019 года по дату фактической уплаты суммы основного долга.
Взыскать с Галиевой Э.Я. в пользу АКБ «Енисей» (ПАО) неустойку за несвоевременное погашение процентов по кредитному договору в размере 60% годовых на сумму начисленных процентов, начиная с 10.10.2019 года по дату погашения начисленных процентов.
18.09.2020 получены ИЛ и заочное решение</t>
  </si>
  <si>
    <t>15.07.2020</t>
  </si>
  <si>
    <t>1331
1342</t>
  </si>
  <si>
    <t>ИЛ направлен в москву (ГСП-4)</t>
  </si>
  <si>
    <t>ИЛ 09.11.2020 № ВС 097144131 - наложение ареста</t>
  </si>
  <si>
    <t>14827/21/24011-ИП - наложение ареста</t>
  </si>
  <si>
    <t>05.02.2021</t>
  </si>
  <si>
    <t>Заочное решение судебного участка 138 Железнодорожного района г. Красноярска от 30.11.2020 по делу 2-3409/138/2020:
Взыскать с Егорова Игоря Михайловича в пользу наименование организации задолженность по состоянию на дата по кредитному договору № 9600-701-139 от дата: по основному долгу: 14261 рубль 18 копеек; по процентам за пользование кредитом с дата по дата – 600 рублей 54 копейки; по процентам за просроченный основной долг с дата по дата: 7 714 рублей 40 копеек; пени за неуплату основного долга (кредита) с дата по дата: 4000 рублей 00 копеек; пени за несвоевременное погашение процентов с дата по дата: 357 рублей 39 копеек,  а  всего  26 933 рубля  51 копейка, проценты из расчета 18,50% годовых на сумму основного долга в размере 14261 рублей 18 копеек начиная с дата по дату фактической уплаты суммы основного долга.
Взыскать с Егорова Игоря Михайловича в пользу наименование организации сумму неустойки из расчета 20 % годовых на сумму основного долга в размере 14261 рублей 18 копеек начиная с дата по дату фактической уплаты суммы основного долга.
Взыскать с Егорова Игоря Михайловича в пользу наименование организации сумму неустойки, начисляемую за несвоевременное погашение процентов из расчета 20 % годовых на сумму начисленных процентов с дата по дату погашения начисленных процентов.
Взыскать с Егорова Игоря Михайловича в  пользу наименование организации  расходы истца по уплате государственной пошлины в размере 1008 рублей 01 копейка.
16.02.2021 получен ИЛ</t>
  </si>
  <si>
    <t>Иск подан в Железнодорожный районный суд г. Красноярска нарочно 04/02/2020, в обеспечении иска отказано определение от 07.02.2020, беседа назначена на 01.04.2020 в 15:30, судебное заседание 24.06.2020 в 16.30, судебное заседание 29.07.2020 в 15.30 - передано по подсудности в Абаканский городской суд Республики Хакасия. 19.11.2020 вынесено решение: Взыскать с Журавлевой Т.В., Решетниковой А.И. в пользу акционерного коммерческого банка «Енисей» (публичное акционерное общество)  задолженность по кредитному договору в сумме 114 046, 79 руб, расходы по уплате госпошлины 7 198, 66 руб.
Взыскать с Журавлевой Т.В., Решетниковой А.И. в пользу акционерного коммерческого банка «Енисей» (публичное акционерное общество)  неустойку из расчета 20% годовых, начисляемую на остаток задолженности по процентам в размере 110 046,79 руб., по день фактической уплаты взыскателю суммы начисленных процентов. 
готовится АЖ, дело направлено ВС РХ, сз на 24.02.2021 в 14:00 в ВСРХ, 25.03.2021 получены ИЛ</t>
  </si>
  <si>
    <t>Постановление о возбуждении ИП в Банк не поступало</t>
  </si>
  <si>
    <t>ФС №031093010 от 12.05.2020
ФС №031093012 от 12.05.2020
ФС №031093011 от 12.05.2020
ФС №031093013 от 12.05.2020</t>
  </si>
  <si>
    <t>19510/20/24087-ИП
19512/20/24087-ИП
19511/20/24087-ИП
19514/20/24087-ИП</t>
  </si>
  <si>
    <t>20.06.2020
19.06.2020
19.06.2020
19.06.2020</t>
  </si>
  <si>
    <t>Иск подан в Железнодорожный районный суд г. Красноярска нарочно 27/11/2019, 22.01.2020 в 16.30,  обеспечительные меры,  решение от 19.03.2020 требования удовлет.частично, через гас правосудие направлено заявление на ИЛ и решение с отметкой о вступлении в законную силу, 
Взыскать с Кулькова С. В. в пользу Акционерного коммерческого банка «Енисей» (публичное акционерное общество) задолженность по кредитному договору в размере основного долга -92911,84 рублей, задолженность по процентам за пользование кредитом – 18690,57 рублей, задолженность по процентам за просроченный основной долг -30648,40 рублей, пени за неуплату основного долга (кредита) – 18 000 рублей, пени за несвоевременное погашение процентов - 3000 рублей, возврат госпошлины – 5 769 рублей, а всего – денежную сумму в размере 169019,81 рублей.
Взыскать проценты по кредитному договору исходя из 19,90 % годовых, начисленные на сумму основного долга в размере 92911,84 рублей,по дату фактической уплаты суммы основного долга.
Взыскать неустойку за неуплату основного долга (кредита) по кредитному договору из расчета 60% годовых на сумму основного долга в размере 92911,84 рублей по дату фактической уплаты суммы основного долга, но не более 92911,84 рублей с учетом взысканной суммы 18 000 рублей с учетом уменьшении суммы по мере оплаты.
Взыскать неустойку за несвоевременное погашение процентов по кредитному договору из расчета 60% годовых на сумму начисленных процентов 18690,57 рублей по дату погашения начисленных процентов, но не более 18690,57 рублей с учетом взысканной суммы 3000 рублей по дату погашения начисленных процентов.
ИЛ поступил 27.05.2020</t>
  </si>
  <si>
    <t>ИЛ от 23.12.2019 № ФС № 031092323
ИЛ от 23.12.2019 № ФС № 031092324
ИЛ от 23.12.2019 № ФС № 031092326</t>
  </si>
  <si>
    <t>21967/20/24002-ИП
21969/20/24002-ИП 
21968/20/24002-ИП</t>
  </si>
  <si>
    <t>29.04.2020
29.04.2020
29.04.2020</t>
  </si>
  <si>
    <t>г. Красноярск. Иск подан в Железнодорожный районный суд г. Красноярска нарочно 19/09/2019,  СЗ 15.11.2019 в 16.00, применены обеспечительные меры, требования удовлетворены частично, решение от 15.11.2019, получены ИЛ 15.01.2020 25.02.2020 получено письмо от приставов Богучанского р-на о перенаправлении ИЛ в МОСП по ИОИП Красноярск. 
Взыскать солидарно с Куприна С.С., Ковалева Д.С. 121912.64, в т.ч. Задолженность по основному долгу - 69999.82, задолженность по процентам - 35017, 26, пени за неуплату основного долга - 11000.00, пени за неуплату процентов - 600.00, госпошлина - 5295.56. А также начиная с 30.08.2019 взыскать проценты, неустойки за просроченный основной долг и проценты по дату фактической оплаты.</t>
  </si>
  <si>
    <t>ФС № 031093588 от 21.07.2020
ФС № 031093589 от 21.07.2020
ФС № 031093590 от 21.07.2020
ФС № 031093587 от 21.07.2020</t>
  </si>
  <si>
    <t>222835/20/24012-ИП
222837/20/24012-ИП
222838/20/24012-ИП
222839/20/24012-ИП</t>
  </si>
  <si>
    <t>18.08.2020
18.08.2020
18.08.2020
18.08.2020</t>
  </si>
  <si>
    <t>г. Красноярск. Иск подан в Железнодорожный районный суд г. Красноярска нарочно 19/11/2019. СЗ беседа 13.01.2020 в 09.20, сз на 05.03.2020 на 09:20, сз 16.04.2020 в 10.00, сз 28.05.2020 в 14.20, заочное решение от 28.05.2020. 
Взыскать с Лядова Е. М. в пользу АКБ «Енисей» (ПАО) задолженность по кредитного договору в сумме 172 026 рублей 05 копеек, из них: задолженность по основному долгу – 96 610 рублей, по процентам за пользование кредитом – 53 416 рублей 05 копеек, по пени за неуплату основного долга (кредита) – 15 000 рублей, по пени за несвоевременное погашение процентов – 7 000 рублей, взыскать расходы по уплате государственной пошлины в размере 5 952 рубля, а всего взыскать 177 978 рублей 05 копеек.
Взыскать с Лядова Е. М. в пользу АКБ «Енисей» (ПАО) сумму процентов из расчета 21 % годовых на сумму основного долга в размере 96 610 рублейпо дату фактической уплаты суммы основного долга.
Взыскать с Лядова Е. М. сумму неустойки, из расчета 60 % годовых на сумму основного долга в размере 96 610 рублей по дату фактической уплаты суммы основного долга.
Взыскать с Лядова Е. М. сумму неустойки, начисляемую за несвоевременное погашение процентов в размере 53 416 рублей 05 копеек, из расчета 60 % годовых на сумму начисленных процентов по дату погашения начисленных процентов.
ИЛ поступили 27.07.2020</t>
  </si>
  <si>
    <t>ИЛ от 15.06.2020 № ФС 031103808 - наложение ареста</t>
  </si>
  <si>
    <t>76834/20/24009-ИП - наложение ареста</t>
  </si>
  <si>
    <t>Иск подан в Железнодорожный районный суд г. Красноярска почтой 29/05/2020, приняты обеспечительные меры, судебное заседание 20.07.2020 в 11.30, определение от 20.07.2020 передано на рассмотрение в Октябрьский районный суд Красноярска. 08.10.2020 вынесено решение:
 Взыскать с Рябинина , Осипова  в солидарном порядке в пользу  сумму задолженности по кредитному договору в размере 292165,33, включая: ОД в сумме 163072, 09 рублей, задолженность по % за пользование кредитом за период с 02.06.2017 по 29.06.2020 в сумме 37641, 81 рублей, задолженность про % за пользование кредитом на сумму кредита после установленного срока возврата за период с 30.06.2020 по 08.10.2020 в сумме 41451, 43 рублей, пени на неуплату ОД за период с 02.06.2017 года по 08.10.2020 года в сумме 40000 рублей, пени на неуплату % за период с 02.06.2017 года по 08.10.2020 года в сумме 10 000 рублей.
Взыскать солидарно с Рябинина  и Осипова  в пользу АКБ «ЕНИСЕЙ» (ПАО) сумму % из расчета 19,90 % годовых на сумму ОД в размере 163072, 09 рублей  по дату фактической уплаты суммы основного долга.
Взыскать солидарно с Рябинина и Осипова  в пользу АКБ «ЕНИСЕЙ» (ПАО) сумму неустойки из расчета 20 % годовых на сумму ОД в размере 163072, 09 рублей по дату фактической уплаты суммы основного долга.
Взыскать солидарно с Рябинина  и Осипова в пользу АКБ «ЕНИСЕЙ» (ПАО) сумму неустойки, начисляемую за несвоевременное погашение % из расчета 20 % годовых на сумму начисленных процентов по дату погашения начисленных процентов.
Взыскать с Рябинина  и Осипова  расходы истца по уплате государственной пошлины в размере 7 071 рублей в солидарном порядке. 18.11.2020 подана АЖ, сз на 18.01.2021 10:30 в ККС</t>
  </si>
  <si>
    <t>03/12/2018, 14/08/2019</t>
  </si>
  <si>
    <t>1330
1356</t>
  </si>
  <si>
    <t>Иск подана Мировому судье судебного участка №1 города Саяногорска Республики Хакасия</t>
  </si>
  <si>
    <t>Автотранспортное средство TOYOTA LAND CRUISER 120, тип ТС ЛЕГКОВОЙ, год изготовления 2008, модель, № двигателя 1GR 5694319, шасси (рама) № JTEBU29J305154608, кузов (кабина, прицеп) № ОТСУТСТВУЕТ, цвет кузова ЧЕРНЫЙ, государственный регистрационный знак В 300 ЕЕ 19, ПТС 78 УВ 505289 от 08.09.2008</t>
  </si>
  <si>
    <t>автокредит</t>
  </si>
  <si>
    <t>Отсутствует ИД
Произвести замену стороны
отсутствие оригиналов кредитно-обеспечительной документации</t>
  </si>
  <si>
    <t>ИЛ от 31.03.2017 № ФС 003520858</t>
  </si>
  <si>
    <t>104668/17/77055-ИП</t>
  </si>
  <si>
    <t>28.08.2017</t>
  </si>
  <si>
    <t>Решение Головинский районный суд г. Москвы от 13.12.2016 по делу 2-6364/2016.
01.10.2020 направлена ПРЕТЕНЗИЯ
о возврате суммы задолженности по кредитному договору и предоставлении кредитной документации</t>
  </si>
  <si>
    <t>Судебный приказ направлен в ОСП по г. Железногорску 05.10.2015</t>
  </si>
  <si>
    <t>Судебный приказ б/н  от 02.03.2015г., по делу №2-191/26/2015. Взыскать задолженность по ОД - 122464.53, % - 6513.48, госпошлине - 1889.78</t>
  </si>
  <si>
    <t>Движимое имущество (оборудованик): 
1. Спирально-навивной станок модель TUBEFORMER 1602 с размывателем DEKOILER DCV 1000, серийный номер 004, заводской номер 1569, год выпуска 2003. 
2. Станок плазменной резки Plasma Florett R 15/30B, серийный номер 5012006035, год выпуска 2006.
 3. Станок шовной сварки VSTW-1D.HG, серийный номер КМ, 2947 (18502), год выпуска 2004. Залогодатель Богомяков Владимир Васильевич
Фактическое наличие предмета залога: подтверждено.
Состояние объекта недвижимости: Удовлетворительное.
Согласно выписке из ЕГРН объект недвижимости принадлежит Залогодателю на праве собственности, обременение в пользу банка – подтверждено.</t>
  </si>
  <si>
    <t>ФС № 031103864 от 10.06.2020 - наложение ареста
ФС № 031103865 от 10.06.2020 - наложение ареста поручитель Бузун Н.В.</t>
  </si>
  <si>
    <t>42165/20/24002-ИП
42162/20/24002-ИП</t>
  </si>
  <si>
    <t>21.07.2020
21.07.2020</t>
  </si>
  <si>
    <t>Иск подан в Железнодорожный районный суд г. Красноярска 19.05.2020, дело №2-2344/2020 ~ М-1193/2020, судебное заседание назначено на 03.08.2020. Заочное Решение Железнодорожного районного суда г. Красноярска от 13.10.2020 по делу 2-2344/2020 ~ М-1193/2020. Взыскать с Бузуна Сергея Ивановича, Бузун Натальи Владимировны в пользу АКБ «Енисей» задолженность по кредитному договору №9800-001-113 от 31.05.2013 года в размере 1 181 987 рублей 46 копеек, из которых: 661 342 рубля 54 копейки – задолженность по ОД, 66 468 рублей 22 копейки – задолженность по % за пользование кредитом, 344 287 рублей 98 копеек – задолженность по % на просроченный основной долг, 97 679 рублей 72 копейки – задолженность по пени за неуплату ОД, 12 209 рублей - задолженность по пени за несвоевременное гашение %; возврат госпошлины 16 760 рублей 06 копеек, а всего взыскать – 1 198 747 рублей 52 копейки.
В удовлетворении остальной части исковых требований о взыскании заявленных сумм неустоек – отказать.
Взыскать солидарно с Бузуна Сергея Ивановича, Бузун Натальи Владимировны в пользу АКБ «Енисей»  % по кредитному договору №9800-001-113 от 31.05.2013 исходя из 23% годовых, начисленные на сумму ОД в размере 661 342 рублей 54 копеек начиная с 20.02.2020 года по дату фактической уплаты суммы ОД.
Взыскать солидарно с Бузуна Сергея Ивановича, Бузун Натальи Владимировны в пользу АКБ «Енисей» неустойку за неуплату ОД (кредита) по кредитному договору №9800-001-113 от 31.05.2013 исходя из расчета 36% годовых на сумму ОД в размере 661 342 рублей 54 копеек начиная с 20.02.2020 года по дату фактической уплаты суммы ОД.
Взыскать солидарно с Бузуна Сергея Ивановича, Бузун Натальи Владимировны в пользу АКБ «Енисей»  неустойку за несвоевременное погашение % по кредитному договору №9800-001-113 от 31.05.2013 исходя из расчета 36% годовых на сумму начисленных %  начиная с 20.02.2020 года по дату погашения начисленных %.
24.08.2020 суд прислал возражения ответчика, получена АЖ от ответчика, сз на 27.01.2021 в 11:20 ккс, получены ИЛ, направлены в ГСП4</t>
  </si>
  <si>
    <t xml:space="preserve">Наличие обременений и ограничений (если отсутствует кред. договор - значит да) </t>
  </si>
  <si>
    <t>Остаток просроченной задолженности по РС по %% на 01.08.2021</t>
  </si>
  <si>
    <t>Остаток по пеням/штрафам/неустойкам по РС на 01.08.2021</t>
  </si>
  <si>
    <t xml:space="preserve">Балансовая стоимость по состоянию на 01.08.2021 г. (ОД+%%+штрафы) </t>
  </si>
  <si>
    <t>Поступления в ходе  КП с 13.04.2017 по 01.08.2021</t>
  </si>
  <si>
    <r>
      <t xml:space="preserve">Остаток задолженности на </t>
    </r>
    <r>
      <rPr>
        <b/>
        <u/>
        <sz val="8"/>
        <rFont val="Times New Roman"/>
        <family val="1"/>
        <charset val="204"/>
      </rPr>
      <t>баланс</t>
    </r>
    <r>
      <rPr>
        <b/>
        <sz val="8"/>
        <rFont val="Times New Roman"/>
        <family val="1"/>
        <charset val="204"/>
      </rPr>
      <t>е по ОД на 01.08.2021</t>
    </r>
  </si>
  <si>
    <r>
      <t xml:space="preserve">Остаток задолженности на </t>
    </r>
    <r>
      <rPr>
        <b/>
        <u/>
        <sz val="8"/>
        <rFont val="Times New Roman"/>
        <family val="1"/>
        <charset val="204"/>
      </rPr>
      <t xml:space="preserve">балансе </t>
    </r>
    <r>
      <rPr>
        <b/>
        <sz val="8"/>
        <rFont val="Times New Roman"/>
        <family val="1"/>
        <charset val="204"/>
      </rPr>
      <t>по %% на 01.08.2021</t>
    </r>
  </si>
  <si>
    <r>
      <t xml:space="preserve">Остаток по пеням/штрафам/неустойкам на </t>
    </r>
    <r>
      <rPr>
        <b/>
        <u/>
        <sz val="8"/>
        <rFont val="Times New Roman"/>
        <family val="1"/>
        <charset val="204"/>
      </rPr>
      <t>балансе 60323</t>
    </r>
    <r>
      <rPr>
        <b/>
        <sz val="8"/>
        <rFont val="Times New Roman"/>
        <family val="1"/>
        <charset val="204"/>
      </rPr>
      <t xml:space="preserve">  на 01.08.2021</t>
    </r>
  </si>
  <si>
    <r>
      <t xml:space="preserve">Остаток по госпошлине на </t>
    </r>
    <r>
      <rPr>
        <b/>
        <u/>
        <sz val="8"/>
        <rFont val="Times New Roman"/>
        <family val="1"/>
        <charset val="204"/>
      </rPr>
      <t>балансе 60323</t>
    </r>
    <r>
      <rPr>
        <b/>
        <sz val="8"/>
        <rFont val="Times New Roman"/>
        <family val="1"/>
        <charset val="204"/>
      </rPr>
      <t xml:space="preserve"> на 01.08.2021</t>
    </r>
  </si>
  <si>
    <t>Идентификатор</t>
  </si>
  <si>
    <t>5832731
5832732</t>
  </si>
  <si>
    <t>Погасила по РС, АЖ без изм в августе</t>
  </si>
  <si>
    <t>Дубова Валентина Павловна, КД 9700-001-139  от 29.12.2012 г. Красноярск</t>
  </si>
  <si>
    <t>02/06/2021 - заключение о нецелесообразности и прощении штрафов</t>
  </si>
  <si>
    <t>погашен 09/06/2021</t>
  </si>
  <si>
    <t>погашен 08/06/2021</t>
  </si>
  <si>
    <t>погашен 04/06/2021</t>
  </si>
  <si>
    <t>погашен 29/06/2021</t>
  </si>
  <si>
    <t>погашен 09/07/2021</t>
  </si>
  <si>
    <t>погашены 14/07/2021</t>
  </si>
  <si>
    <t>погашен 15/07/2021</t>
  </si>
  <si>
    <t>погашен 19/07/2021</t>
  </si>
  <si>
    <t>погашен 20/07/2021</t>
  </si>
  <si>
    <t>погашен 21/07/2021</t>
  </si>
  <si>
    <t>погашен 23/07/2021</t>
  </si>
  <si>
    <t>погашен 29/07/2021</t>
  </si>
  <si>
    <t>погашен 26/07/2021</t>
  </si>
  <si>
    <t>списан 30/07/2021</t>
  </si>
  <si>
    <t>погашен по РС 06/08/2021</t>
  </si>
  <si>
    <t>погашен 15/06/2021</t>
  </si>
  <si>
    <t>дело в суде, но она погасила все до суда 05/08/2021</t>
  </si>
  <si>
    <t>погашен 04/08/2021</t>
  </si>
  <si>
    <t>погашен 06/08/2021</t>
  </si>
  <si>
    <t>погашен 09/08/2021</t>
  </si>
  <si>
    <t>погашен по СП 13/08/2021</t>
  </si>
  <si>
    <t>погашен 20/08/2021</t>
  </si>
  <si>
    <t>погашен 23/08/2021</t>
  </si>
  <si>
    <t>погашен по РС 23/08/2021</t>
  </si>
  <si>
    <t>погашен по РС 24/08/2021</t>
  </si>
  <si>
    <t>погашен 26/08/2021</t>
  </si>
  <si>
    <t>погашен по РС 21/05/2021</t>
  </si>
  <si>
    <t>Агафонов Николай Алексеевич, КД 9600-701-018 от 13.10.2010, судебный приказ судебного участка 138 в Железнодорожном районе г. Красноярска от 02.03.2015 по делу 2-353/138/2015, г. Красноярск</t>
  </si>
  <si>
    <t>Налобин Сергей Борисович, КД 9200-701-393 от 21.07.2006, заочное решение судебного участка №119 Рыбинского района Красноярского края от 22.04.2013 по делу 2-202-119-/13, г. Красноярск</t>
  </si>
  <si>
    <t>Покусаев Александр Петрович, КД 9400-701-412 от 11.09.2006, судебный приказ судебного участка 138 в Железнодорожном районе г. Красноярска от 02.06.2011 по делу 2-1113/138/2011, заочное решение судебного участка 138 в Железнодорожном районе г. Красноярска от 11.09.2014 по делу 2-1379/138/2014, г. Красноярск</t>
  </si>
  <si>
    <t>Селезнев Игорь Валерьевич, КД РО-0036/2016 от 11.08.2016, заочное решение судебного участка 312 Останкинского района г. Москвы от 24.12.2021 по делу 2-1472/2021, г. Красноярск</t>
  </si>
  <si>
    <t>Семашко Юрий Алексеевич, КД 9600-101-600 от 16.05.2008, судебный приказ судебного участка 88 в Советском районе г. Красноярска от 28.05.2018 по делу 2-1414/2018(88), г. Красноярск</t>
  </si>
  <si>
    <t>Терех Владимир Кондратьевич, КД ГО-0054/2016 от 02.12.2016, судебный приказ судебного участка 100 г. Москвы от 13.12.2017 по делу 02-0543/100/2017, г. Красноярск</t>
  </si>
  <si>
    <t>Бодягина Татьяна Александровна, КД 9700-101-082 от 15.02.2008, решение Абанского районного суда Красноярского края от 24.04.2012 по делу 2-113/2012, г. Красноярск</t>
  </si>
  <si>
    <t>Винтер Наталья Юрьевна, КД 9600-001-006 от 18.02.2014, судебный приказ судебного участка 129 Уярского района Красноярского края от 16.02.2018 по делу 02-0342/129/2018, г. Красноярск</t>
  </si>
  <si>
    <t>Волков Анатолий Владимирович, КД 9900-701-154 от 14.06.2012, судебный приказ судебного участка 62 Ленинского района г. Красноярска от 23.01.2018 по делу 02-0187/62/2018, г. Красноярск</t>
  </si>
  <si>
    <t>Воробьев Дмитрий Александрович, КД 9600-701-245 от 16.12.2011, заочное решение Советского районного суда г. Красноярска от 25.06.2018 по делу № 2-7500/18, г. Красноярск</t>
  </si>
  <si>
    <t>Гавриченко Ирина Николаевна, КД 9100-701-534 от 07.11.2014, судебный приказ судебного участка 22 в Емельяновском районе Красноярского края от 20.10.2017 по делу 2-1908/22/2017, г. Красноярск</t>
  </si>
  <si>
    <t>Зубрицкий Виктор Владимирович, КД 8042-601-410 от 10.07.2013, решение Дивногорского городского суда Красноярского края от 29.06.2018 по делу 2-127/2018, г. Красноярск</t>
  </si>
  <si>
    <t>Иванова Вероника Сергеевна, КД 8042-001-376 от 28.04.2012, КД 8042-001-381 от 15.05.2012, судебный приказ судебного участка 52 Кировского района г. Красноярска от 16.01.2018 по делу 2-91/52-2018, г. Красноярск</t>
  </si>
  <si>
    <t>Калугин Евгений Евгеньевич, КД 9700-701-075 от 10.06.2011, решение судебного участка 138 в Железнодорожном районе г. Красноярска от 21.01.2015 по делу 2-103/138/2015, г. Красноярск</t>
  </si>
  <si>
    <t>Коротыгина Людмила Филипповна, КД 8042-701-561 от 27.06.2006, судебный приказ судебного участка 89 в Центральном районе г. Красноярска от 27.03.2013 по делу 02-0307/89/2013, г. Красноярск</t>
  </si>
  <si>
    <t>Криволуцкая Динара Наильевна, КД 9600-701-266 от 20.02.2012, судебный приказ судебного участка 81 в Советском районе г. Красноярска от 20.12.2017 по делу 2-3125/2017, г. Красноярск</t>
  </si>
  <si>
    <t>Кудина Татьяна Федотовна, КД 666-01-001 от 10.01.2007, судебный приказ судебного участка 62 в Ленинском районе г. Красноярска №2-1352/2021 от 28.11.2012 по делу 2-1352/2012, г. Красноярск</t>
  </si>
  <si>
    <t>Левченко Олег Леонидович, КД 9600-701-120 от 10.09.2014, судебный приказ судебного участка 85 в Советском районе г. Красноярска от 08.11.2017 по делу 2-2674/85/2017, г. Красноярск</t>
  </si>
  <si>
    <t>Матосян Армен Каренович, КД 8042-701-388 от 26.09.2014, заочное решение Железнодорожного районного суда от 21.06.2018 по делу 2-2709/2018, г. Красноярск</t>
  </si>
  <si>
    <t>Микульский Алексей Сергеевич, КД 9200-601-001 от 23.04.2010, заочное решение Железнодорожного районного суда г. Красноярска от 07.06.2016 по делу 2-3134/2016, г. Красноярск</t>
  </si>
  <si>
    <t>Овсепян Людмила Анатольевна, КД 8042-601-379 от 26.03.2013, заочное решение Кировского районного суда г. Красноярска от 01.03.2018 по делу 2-691/2018, г. Красноярск</t>
  </si>
  <si>
    <t>Осипов Александр Владимирович, КД 666-01-060 от 25.06.2007, судебный приказ судебного участка 67 в Октябрьском районе от 12.12.2012 по делу 2-1409/2012, г. Красноярск</t>
  </si>
  <si>
    <t>Парфенов Сергей Васильевич, КД 9800-701-110 от 12.12.2011, судебный приказ судебного участка 28 в ЗАТО г. Железногорска от 20.07.2018 по делу 2-726-28/2018, г.  Красноярск</t>
  </si>
  <si>
    <t>Петров Роман Вячеславович, КД 9600-701-170 от 17.12.2013, судебный приказ судебного участка 78 в Советском районе г. Красноярска от 01.11.2017 по делу 02-2000/2017(78), г. Красноярск</t>
  </si>
  <si>
    <t>Пивоварова Анна Валерьевна, КД 9100-701-190 от 06.02.2012, судебный приказ судебного участка 66 в Октябрьском районе г. Красноярска от 19.12.2017 по делу 2-2247/2017/66, г. Красноярск</t>
  </si>
  <si>
    <t>Притчин Сергей Владимирович, КД 9800-701-135 от 09.04.2012, решение Железногорского районного суда Красноярского края от 30.08.2013 по делу 2-1332/2013, г. Красноярск</t>
  </si>
  <si>
    <t>Рябинкина Валентина Юрьевна, КД 666-01-019 от 27.05.2008, судебный приказ судебного участка 68 в Октябрьском районе г. Красноярска от 10.12.2012 по делу 2-1373/2012 /68, г.  Красноярск</t>
  </si>
  <si>
    <t>Савельев Анатолий Георгиевич, КД 8042-701-246 от 15.05.2013, судебный приказ судебного участка 68 в Октябрьском районе г. Красноярска от 06.06.2015 по делу 2-941/2018/68, определение судебного участка 68 в Октябрьском районе г. Красноярска от 13.06.2019 по делу 2-941/68/2018, г.  Красноярск</t>
  </si>
  <si>
    <t>Семенов Николай Владимирович, КД 8210-001-046 от 15.04.2013, судебный приказ судебного участка 3 г. Саяногорска по Республике Хакасия от 18.06.2018 по делу 2-3-1655/2018, г. Красноярск</t>
  </si>
  <si>
    <t>Сокол Наталья Александровна, КД 8042-601-462 от 06.11.2014, судебный приказ судебного участка 62 в Ленинском районе г. Красноярска от 12.02.2018 по делу 2-373/2018, г. Красноярск</t>
  </si>
  <si>
    <t>Степанов Андрей Иванович, КД 8042-401-180 от 16.07.2013, судебный приказ судебного участка 69 в Октябрьском районе г. Красноярска от 15.06.2016 по делу 2-663/69/2016, г. Красноярск</t>
  </si>
  <si>
    <t>Таранцова Юлия Петровна, КД 8046-701-1171 от 24.01.2014, судебный приказ судебного участка 78 в Советском районе г. Красноярска от 30.03.2018 по делу 2-166/18/78, г. Красноярск</t>
  </si>
  <si>
    <t>Фабианский Владимир Константинович, КД 9300-701-157 от 22.01.2014, КД 9300-701-269 от 07.11.2014г., заочное решение Советского районного суда г. Красноярска от 22.08.2018 по делу 2-21278/2018, г. Красноярск</t>
  </si>
  <si>
    <t>Фадеева Юлия Николаевна, КД 9090-701-597 от 03.07.2014, судебный приказ судебного участка 46 в Железнодорожном районе г. Красноярска от 31.10.2017 по делу 02-3377/46/2017, г. Красноярск</t>
  </si>
  <si>
    <t>Филоненко Николай Николаевич, КД 9300-701-253 от 01.10.2014, судебный приказ судебного участка 55 в кировском районе от 31.10.2017 по делу 2-1137/55-2017, г. Красноярск</t>
  </si>
  <si>
    <t>Фрайс Наталья Борисовна, КД 8200-101-517 от 17.05.2006, решение Абаканского городского суда Республики Хакасия от 27.08.2014 по делу 2-6163/2014, г. Красноярск</t>
  </si>
  <si>
    <t>Шелехова Наталья Александровна, КД 666-01-009 от 27.02.2007, судебный приказ судебного участка 138 в Железнодорожном районе г. Красноярска от 23.01.2009 по делу 2-223/2009, г. Красноярск</t>
  </si>
  <si>
    <t>Шмыков Василий Евгеньевич, КД ГО-0049/2016  от 08.11.2016, судебный приказ судебного участка 112 Люберецкого района Московской области от 10.05.2018 по делу № 2-308/18, г. Красноярск</t>
  </si>
  <si>
    <t>Юдин Юрий Владимирович, КД 9300-701-220 от 03.07.2014, судебный приказ судебного участка 55 в Кировском районе г. Красноярска от 24.01.2018 по делу 2-105/55-2018, г. Красноярск</t>
  </si>
  <si>
    <t>Баринова Татьяна Сергеевна, КД РО-0025/2016 от 03.08.2016, судебный приказ судебного участка 431 г. Москвы от 12.01.2018 по делу 2-61/2018, г. Красноярск</t>
  </si>
  <si>
    <t>Бояринцева Елена Владимировна, КД 8042-601-091 от 15.02.2008, судебный приказ судебного участка 138 в Железнодорожном районе г. Красноярска от 05.08.2009 по делу 2-2071/2009, определение судебного участка 138 от 07.09.2009 по делу 2-2071/2009, г. Красноярск</t>
  </si>
  <si>
    <t>Быков Владимир Петрович, КД 8042-601-016 от 02.08.2007, судебный приказ судебного участка 139 в Центральном районе г. Красноярска от 04.04.2018 по делу 2-504/18/139, г. Красноярск</t>
  </si>
  <si>
    <t>Взыграева Анна Николаевна, КД 8042-601-425 от 17.09.2013, судебный приказ судебного участка 153 в г. Минусинске и Минусинском районе от 02.02.2018 по делу 2-239/2018, г. Красноярск</t>
  </si>
  <si>
    <t>Латыпов Дамир Ринатович, КД 8042-701-290 от 18.09.2013, судебный приказ судебного участка 62 в ленинском районе г. Красноярска от 17.04.2018 по делу 2-942/2018, г. Красноярск</t>
  </si>
  <si>
    <t>Ломакин Валерий Николаевич, КД 8042-601-354 от 03.08.2012, заочное решение Железнодорожного районного суда г. Красноярска от 29.07.2016 по делу 2-3974/2016, Красноярск</t>
  </si>
  <si>
    <t>Мыцык Николай Юрьевич, КД 8042-701-1830 от 09.04.2007, заочное решение Железнодорожного районного суда г. Красноярска от 21.11.2014 по делу 2-4917/2014, г. Красноярск</t>
  </si>
  <si>
    <t>Холмогорова Наталья Сергеевна, КД 9090-701-462 от 08.07.2013, г. Красноярск</t>
  </si>
  <si>
    <t>Права требования к 47 физическим лицам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</si>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</sst>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" fontId="7" fillId="0" borderId="3" xfId="5" applyNumberFormat="1" applyFont="1" applyFill="1" applyBorder="1" applyAlignment="1">
      <alignment horizontal="center" vertical="center" wrapText="1"/>
    </xf>
    <xf numFmtId="4" fontId="7" fillId="0" borderId="1" xfId="5" applyNumberFormat="1" applyFont="1" applyFill="1" applyBorder="1" applyAlignment="1">
      <alignment horizontal="center" vertical="center" wrapText="1"/>
    </xf>
    <xf numFmtId="1" fontId="7" fillId="0" borderId="3" xfId="5" applyNumberFormat="1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9" fillId="0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/>
    <xf numFmtId="0" fontId="9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" fontId="7" fillId="2" borderId="1" xfId="0" applyNumberFormat="1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</cellXfs>
  <cellStyles count="6">
    <cellStyle name="Обычный" xfId="0" builtinId="0"/>
    <cellStyle name="Обычный 2" xfId="4"/>
    <cellStyle name="Обычный 2 2" xfId="3"/>
    <cellStyle name="Обычный 3" xfId="5"/>
    <cellStyle name="Обычный 4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BreakPreview" zoomScale="85" zoomScaleNormal="85" zoomScaleSheetLayoutView="85" workbookViewId="0">
      <selection activeCell="B46" sqref="B46"/>
    </sheetView>
  </sheetViews>
  <sheetFormatPr defaultRowHeight="15" x14ac:dyDescent="0.25"/>
  <cols>
    <col min="1" max="1" width="11.140625" customWidth="1"/>
    <col min="2" max="2" width="80.42578125" customWidth="1"/>
  </cols>
  <sheetData>
    <row r="1" spans="1:3" ht="30" customHeight="1" x14ac:dyDescent="0.25">
      <c r="A1" s="51" t="s">
        <v>243</v>
      </c>
      <c r="B1" s="51"/>
    </row>
    <row r="2" spans="1:3" ht="12.75" customHeight="1" x14ac:dyDescent="0.25">
      <c r="A2" s="1"/>
      <c r="B2" s="1"/>
    </row>
    <row r="3" spans="1:3" ht="67.5" customHeight="1" x14ac:dyDescent="0.25">
      <c r="A3" s="2" t="s">
        <v>244</v>
      </c>
      <c r="B3" s="48" t="s">
        <v>242</v>
      </c>
    </row>
    <row r="4" spans="1:3" ht="22.5" customHeight="1" x14ac:dyDescent="0.25">
      <c r="A4" s="3"/>
      <c r="B4" s="2" t="s">
        <v>2</v>
      </c>
    </row>
    <row r="5" spans="1:3" ht="38.25" x14ac:dyDescent="0.25">
      <c r="A5" s="4">
        <v>1</v>
      </c>
      <c r="B5" s="50" t="s">
        <v>195</v>
      </c>
      <c r="C5" s="49"/>
    </row>
    <row r="6" spans="1:3" ht="25.5" x14ac:dyDescent="0.25">
      <c r="A6" s="4">
        <v>2</v>
      </c>
      <c r="B6" s="50" t="s">
        <v>234</v>
      </c>
      <c r="C6" s="49"/>
    </row>
    <row r="7" spans="1:3" ht="25.5" x14ac:dyDescent="0.25">
      <c r="A7" s="4">
        <v>3</v>
      </c>
      <c r="B7" s="50" t="s">
        <v>201</v>
      </c>
      <c r="C7" s="49"/>
    </row>
    <row r="8" spans="1:3" ht="38.25" x14ac:dyDescent="0.25">
      <c r="A8" s="4">
        <v>4</v>
      </c>
      <c r="B8" s="50" t="s">
        <v>235</v>
      </c>
      <c r="C8" s="49"/>
    </row>
    <row r="9" spans="1:3" ht="25.5" x14ac:dyDescent="0.25">
      <c r="A9" s="4">
        <v>5</v>
      </c>
      <c r="B9" s="50" t="s">
        <v>236</v>
      </c>
      <c r="C9" s="49"/>
    </row>
    <row r="10" spans="1:3" ht="36" customHeight="1" x14ac:dyDescent="0.25">
      <c r="A10" s="4">
        <v>6</v>
      </c>
      <c r="B10" s="50" t="s">
        <v>237</v>
      </c>
      <c r="C10" s="49"/>
    </row>
    <row r="11" spans="1:3" ht="38.25" customHeight="1" x14ac:dyDescent="0.25">
      <c r="A11" s="4">
        <v>7</v>
      </c>
      <c r="B11" s="50" t="s">
        <v>202</v>
      </c>
      <c r="C11" s="49"/>
    </row>
    <row r="12" spans="1:3" ht="36.75" customHeight="1" x14ac:dyDescent="0.25">
      <c r="A12" s="4">
        <v>8</v>
      </c>
      <c r="B12" s="50" t="s">
        <v>203</v>
      </c>
      <c r="C12" s="49"/>
    </row>
    <row r="13" spans="1:3" ht="36" customHeight="1" x14ac:dyDescent="0.25">
      <c r="A13" s="4">
        <v>9</v>
      </c>
      <c r="B13" s="50" t="s">
        <v>204</v>
      </c>
      <c r="C13" s="49"/>
    </row>
    <row r="14" spans="1:3" ht="32.25" customHeight="1" x14ac:dyDescent="0.25">
      <c r="A14" s="4">
        <v>10</v>
      </c>
      <c r="B14" s="50" t="s">
        <v>205</v>
      </c>
      <c r="C14" s="49"/>
    </row>
    <row r="15" spans="1:3" ht="39.75" customHeight="1" x14ac:dyDescent="0.25">
      <c r="A15" s="4">
        <v>11</v>
      </c>
      <c r="B15" s="50" t="s">
        <v>206</v>
      </c>
      <c r="C15" s="49"/>
    </row>
    <row r="16" spans="1:3" ht="38.25" x14ac:dyDescent="0.25">
      <c r="A16" s="4">
        <v>12</v>
      </c>
      <c r="B16" s="50" t="s">
        <v>207</v>
      </c>
      <c r="C16" s="49"/>
    </row>
    <row r="17" spans="1:3" ht="25.5" x14ac:dyDescent="0.25">
      <c r="A17" s="4">
        <v>13</v>
      </c>
      <c r="B17" s="50" t="s">
        <v>208</v>
      </c>
      <c r="C17" s="49"/>
    </row>
    <row r="18" spans="1:3" ht="38.25" x14ac:dyDescent="0.25">
      <c r="A18" s="4">
        <v>14</v>
      </c>
      <c r="B18" s="50" t="s">
        <v>209</v>
      </c>
      <c r="C18" s="49"/>
    </row>
    <row r="19" spans="1:3" ht="25.5" x14ac:dyDescent="0.25">
      <c r="A19" s="4">
        <v>15</v>
      </c>
      <c r="B19" s="50" t="s">
        <v>210</v>
      </c>
      <c r="C19" s="49"/>
    </row>
    <row r="20" spans="1:3" ht="25.5" x14ac:dyDescent="0.25">
      <c r="A20" s="4">
        <v>16</v>
      </c>
      <c r="B20" s="50" t="s">
        <v>211</v>
      </c>
      <c r="C20" s="49"/>
    </row>
    <row r="21" spans="1:3" ht="25.5" x14ac:dyDescent="0.25">
      <c r="A21" s="4">
        <v>17</v>
      </c>
      <c r="B21" s="50" t="s">
        <v>238</v>
      </c>
      <c r="C21" s="49"/>
    </row>
    <row r="22" spans="1:3" ht="37.5" customHeight="1" x14ac:dyDescent="0.25">
      <c r="A22" s="4">
        <v>18</v>
      </c>
      <c r="B22" s="50" t="s">
        <v>212</v>
      </c>
      <c r="C22" s="49"/>
    </row>
    <row r="23" spans="1:3" ht="38.25" x14ac:dyDescent="0.25">
      <c r="A23" s="4">
        <v>19</v>
      </c>
      <c r="B23" s="50" t="s">
        <v>239</v>
      </c>
      <c r="C23" s="49"/>
    </row>
    <row r="24" spans="1:3" ht="25.5" x14ac:dyDescent="0.25">
      <c r="A24" s="4">
        <v>20</v>
      </c>
      <c r="B24" s="50" t="s">
        <v>213</v>
      </c>
      <c r="C24" s="49"/>
    </row>
    <row r="25" spans="1:3" ht="37.5" customHeight="1" x14ac:dyDescent="0.25">
      <c r="A25" s="4">
        <v>21</v>
      </c>
      <c r="B25" s="50" t="s">
        <v>214</v>
      </c>
      <c r="C25" s="49"/>
    </row>
    <row r="26" spans="1:3" ht="31.5" customHeight="1" x14ac:dyDescent="0.25">
      <c r="A26" s="4">
        <v>22</v>
      </c>
      <c r="B26" s="50" t="s">
        <v>240</v>
      </c>
      <c r="C26" s="49"/>
    </row>
    <row r="27" spans="1:3" ht="31.5" customHeight="1" x14ac:dyDescent="0.25">
      <c r="A27" s="4">
        <v>23</v>
      </c>
      <c r="B27" s="50" t="s">
        <v>196</v>
      </c>
      <c r="C27" s="49"/>
    </row>
    <row r="28" spans="1:3" ht="26.1" customHeight="1" x14ac:dyDescent="0.25">
      <c r="A28" s="4">
        <v>24</v>
      </c>
      <c r="B28" s="50" t="s">
        <v>215</v>
      </c>
      <c r="C28" s="49"/>
    </row>
    <row r="29" spans="1:3" ht="25.5" x14ac:dyDescent="0.25">
      <c r="A29" s="4">
        <v>25</v>
      </c>
      <c r="B29" s="50" t="s">
        <v>216</v>
      </c>
      <c r="C29" s="49"/>
    </row>
    <row r="30" spans="1:3" ht="25.5" x14ac:dyDescent="0.25">
      <c r="A30" s="4">
        <v>26</v>
      </c>
      <c r="B30" s="50" t="s">
        <v>217</v>
      </c>
      <c r="C30" s="49"/>
    </row>
    <row r="31" spans="1:3" ht="39" customHeight="1" x14ac:dyDescent="0.25">
      <c r="A31" s="4">
        <v>27</v>
      </c>
      <c r="B31" s="50" t="s">
        <v>218</v>
      </c>
      <c r="C31" s="49"/>
    </row>
    <row r="32" spans="1:3" ht="39.75" customHeight="1" x14ac:dyDescent="0.25">
      <c r="A32" s="4">
        <v>28</v>
      </c>
      <c r="B32" s="50" t="s">
        <v>219</v>
      </c>
      <c r="C32" s="49"/>
    </row>
    <row r="33" spans="1:3" ht="49.5" customHeight="1" x14ac:dyDescent="0.25">
      <c r="A33" s="4">
        <v>29</v>
      </c>
      <c r="B33" s="50" t="s">
        <v>197</v>
      </c>
      <c r="C33" s="49"/>
    </row>
    <row r="34" spans="1:3" ht="32.25" customHeight="1" x14ac:dyDescent="0.25">
      <c r="A34" s="4">
        <v>30</v>
      </c>
      <c r="B34" s="50" t="s">
        <v>220</v>
      </c>
      <c r="C34" s="49"/>
    </row>
    <row r="35" spans="1:3" ht="35.25" customHeight="1" x14ac:dyDescent="0.25">
      <c r="A35" s="4">
        <v>31</v>
      </c>
      <c r="B35" s="50" t="s">
        <v>221</v>
      </c>
      <c r="C35" s="49"/>
    </row>
    <row r="36" spans="1:3" ht="48.75" customHeight="1" x14ac:dyDescent="0.25">
      <c r="A36" s="4">
        <v>32</v>
      </c>
      <c r="B36" s="50" t="s">
        <v>222</v>
      </c>
      <c r="C36" s="49"/>
    </row>
    <row r="37" spans="1:3" ht="26.1" customHeight="1" x14ac:dyDescent="0.25">
      <c r="A37" s="4">
        <v>33</v>
      </c>
      <c r="B37" s="50" t="s">
        <v>198</v>
      </c>
      <c r="C37" s="49"/>
    </row>
    <row r="38" spans="1:3" ht="26.1" customHeight="1" x14ac:dyDescent="0.25">
      <c r="A38" s="4">
        <v>34</v>
      </c>
      <c r="B38" s="50" t="s">
        <v>199</v>
      </c>
      <c r="C38" s="49"/>
    </row>
    <row r="39" spans="1:3" ht="26.1" customHeight="1" x14ac:dyDescent="0.25">
      <c r="A39" s="4">
        <v>35</v>
      </c>
      <c r="B39" s="50" t="s">
        <v>223</v>
      </c>
      <c r="C39" s="49"/>
    </row>
    <row r="40" spans="1:3" ht="26.1" customHeight="1" x14ac:dyDescent="0.25">
      <c r="A40" s="4">
        <v>36</v>
      </c>
      <c r="B40" s="50" t="s">
        <v>224</v>
      </c>
      <c r="C40" s="49"/>
    </row>
    <row r="41" spans="1:3" ht="26.1" customHeight="1" x14ac:dyDescent="0.25">
      <c r="A41" s="4">
        <v>37</v>
      </c>
      <c r="B41" s="50" t="s">
        <v>225</v>
      </c>
      <c r="C41" s="49"/>
    </row>
    <row r="42" spans="1:3" ht="26.1" customHeight="1" x14ac:dyDescent="0.25">
      <c r="A42" s="4">
        <v>38</v>
      </c>
      <c r="B42" s="50" t="s">
        <v>226</v>
      </c>
      <c r="C42" s="49"/>
    </row>
    <row r="43" spans="1:3" ht="26.1" customHeight="1" x14ac:dyDescent="0.25">
      <c r="A43" s="4">
        <v>39</v>
      </c>
      <c r="B43" s="50" t="s">
        <v>200</v>
      </c>
      <c r="C43" s="49"/>
    </row>
    <row r="44" spans="1:3" ht="26.1" customHeight="1" x14ac:dyDescent="0.25">
      <c r="A44" s="4">
        <v>40</v>
      </c>
      <c r="B44" s="50" t="s">
        <v>227</v>
      </c>
      <c r="C44" s="49"/>
    </row>
    <row r="45" spans="1:3" ht="26.1" customHeight="1" x14ac:dyDescent="0.25">
      <c r="A45" s="4">
        <v>41</v>
      </c>
      <c r="B45" s="50" t="s">
        <v>228</v>
      </c>
      <c r="C45" s="49"/>
    </row>
    <row r="46" spans="1:3" ht="26.1" customHeight="1" x14ac:dyDescent="0.25">
      <c r="A46" s="4">
        <v>42</v>
      </c>
      <c r="B46" s="50" t="s">
        <v>229</v>
      </c>
      <c r="C46" s="49"/>
    </row>
    <row r="47" spans="1:3" ht="26.1" customHeight="1" x14ac:dyDescent="0.25">
      <c r="A47" s="4">
        <v>43</v>
      </c>
      <c r="B47" s="50" t="s">
        <v>230</v>
      </c>
      <c r="C47" s="49"/>
    </row>
    <row r="48" spans="1:3" ht="26.1" customHeight="1" x14ac:dyDescent="0.25">
      <c r="A48" s="4">
        <v>44</v>
      </c>
      <c r="B48" s="50" t="s">
        <v>241</v>
      </c>
      <c r="C48" s="49"/>
    </row>
    <row r="49" spans="1:3" ht="26.1" customHeight="1" x14ac:dyDescent="0.25">
      <c r="A49" s="4">
        <v>45</v>
      </c>
      <c r="B49" s="50" t="s">
        <v>231</v>
      </c>
      <c r="C49" s="49"/>
    </row>
    <row r="50" spans="1:3" ht="26.1" customHeight="1" x14ac:dyDescent="0.25">
      <c r="A50" s="4">
        <v>46</v>
      </c>
      <c r="B50" s="50" t="s">
        <v>232</v>
      </c>
      <c r="C50" s="49"/>
    </row>
    <row r="51" spans="1:3" ht="26.1" customHeight="1" x14ac:dyDescent="0.25">
      <c r="A51" s="4">
        <v>47</v>
      </c>
      <c r="B51" s="50" t="s">
        <v>233</v>
      </c>
      <c r="C51" s="49"/>
    </row>
  </sheetData>
  <mergeCells count="1">
    <mergeCell ref="A1:B1"/>
  </mergeCells>
  <pageMargins left="0.7" right="0.7" top="0.75" bottom="0.75" header="0.3" footer="0.3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topLeftCell="A21" workbookViewId="0">
      <selection activeCell="AI26" sqref="AI26"/>
    </sheetView>
  </sheetViews>
  <sheetFormatPr defaultRowHeight="15" x14ac:dyDescent="0.25"/>
  <cols>
    <col min="2" max="2" width="9.140625" style="46"/>
    <col min="4" max="4" width="19.140625" customWidth="1"/>
    <col min="5" max="32" width="9.140625" hidden="1" customWidth="1"/>
  </cols>
  <sheetData>
    <row r="1" spans="1:53" s="29" customFormat="1" ht="16.5" customHeight="1" x14ac:dyDescent="0.2">
      <c r="A1" s="21"/>
      <c r="B1" s="22"/>
      <c r="C1" s="21"/>
      <c r="D1" s="22" t="s">
        <v>0</v>
      </c>
      <c r="E1" s="23"/>
      <c r="F1" s="23"/>
      <c r="G1" s="23"/>
      <c r="H1" s="23"/>
      <c r="I1" s="23"/>
      <c r="J1" s="23"/>
      <c r="K1" s="23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5"/>
      <c r="AE1" s="2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7"/>
      <c r="AZ1" s="28"/>
      <c r="BA1" s="28"/>
    </row>
    <row r="2" spans="1:53" s="29" customFormat="1" ht="11.25" x14ac:dyDescent="0.2">
      <c r="A2" s="21"/>
      <c r="B2" s="22"/>
      <c r="C2" s="21"/>
      <c r="D2" s="22"/>
      <c r="E2" s="23"/>
      <c r="F2" s="30"/>
      <c r="G2" s="30"/>
      <c r="H2" s="30"/>
      <c r="I2" s="30"/>
      <c r="J2" s="28"/>
      <c r="K2" s="28"/>
      <c r="L2" s="24"/>
      <c r="M2" s="23"/>
      <c r="N2" s="23"/>
      <c r="O2" s="23"/>
      <c r="P2" s="23"/>
      <c r="Q2" s="23"/>
      <c r="R2" s="23"/>
      <c r="S2" s="31"/>
      <c r="T2" s="32"/>
      <c r="U2" s="32"/>
      <c r="V2" s="32"/>
      <c r="W2" s="52" t="s">
        <v>38</v>
      </c>
      <c r="X2" s="52"/>
      <c r="Y2" s="52"/>
      <c r="Z2" s="52"/>
      <c r="AA2" s="52"/>
      <c r="AB2" s="52"/>
      <c r="AC2" s="23"/>
      <c r="AD2" s="25"/>
      <c r="AE2" s="26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7"/>
      <c r="AZ2" s="28"/>
      <c r="BA2" s="28"/>
    </row>
    <row r="3" spans="1:53" s="29" customFormat="1" ht="75.75" customHeight="1" x14ac:dyDescent="0.2">
      <c r="A3" s="33" t="s">
        <v>163</v>
      </c>
      <c r="B3" s="34"/>
      <c r="C3" s="33" t="s">
        <v>1</v>
      </c>
      <c r="D3" s="34" t="s">
        <v>39</v>
      </c>
      <c r="E3" s="35" t="s">
        <v>40</v>
      </c>
      <c r="F3" s="35" t="s">
        <v>159</v>
      </c>
      <c r="G3" s="35" t="s">
        <v>160</v>
      </c>
      <c r="H3" s="35" t="s">
        <v>161</v>
      </c>
      <c r="I3" s="35" t="s">
        <v>162</v>
      </c>
      <c r="J3" s="35" t="s">
        <v>155</v>
      </c>
      <c r="K3" s="35" t="s">
        <v>156</v>
      </c>
      <c r="L3" s="36" t="s">
        <v>157</v>
      </c>
      <c r="M3" s="37" t="s">
        <v>41</v>
      </c>
      <c r="N3" s="38" t="s">
        <v>42</v>
      </c>
      <c r="O3" s="37" t="s">
        <v>43</v>
      </c>
      <c r="P3" s="38" t="s">
        <v>44</v>
      </c>
      <c r="Q3" s="35" t="s">
        <v>158</v>
      </c>
      <c r="R3" s="35" t="s">
        <v>45</v>
      </c>
      <c r="S3" s="35" t="s">
        <v>46</v>
      </c>
      <c r="T3" s="35" t="s">
        <v>47</v>
      </c>
      <c r="U3" s="35" t="s">
        <v>48</v>
      </c>
      <c r="V3" s="35" t="s">
        <v>49</v>
      </c>
      <c r="W3" s="35" t="s">
        <v>50</v>
      </c>
      <c r="X3" s="35" t="s">
        <v>51</v>
      </c>
      <c r="Y3" s="35" t="s">
        <v>52</v>
      </c>
      <c r="Z3" s="35" t="s">
        <v>53</v>
      </c>
      <c r="AA3" s="35" t="s">
        <v>54</v>
      </c>
      <c r="AB3" s="35" t="s">
        <v>55</v>
      </c>
      <c r="AC3" s="35" t="s">
        <v>154</v>
      </c>
      <c r="AD3" s="35" t="s">
        <v>56</v>
      </c>
      <c r="AE3" s="39" t="s">
        <v>57</v>
      </c>
      <c r="AF3" s="35" t="s">
        <v>58</v>
      </c>
      <c r="AG3" s="35" t="s">
        <v>59</v>
      </c>
      <c r="AH3" s="35" t="s">
        <v>60</v>
      </c>
      <c r="AI3" s="35"/>
      <c r="AJ3" s="35" t="s">
        <v>61</v>
      </c>
      <c r="AK3" s="35" t="s">
        <v>62</v>
      </c>
      <c r="AL3" s="35" t="s">
        <v>63</v>
      </c>
      <c r="AM3" s="35" t="s">
        <v>64</v>
      </c>
      <c r="AN3" s="35" t="s">
        <v>65</v>
      </c>
      <c r="AO3" s="35" t="s">
        <v>66</v>
      </c>
      <c r="AP3" s="40" t="s">
        <v>67</v>
      </c>
      <c r="AQ3" s="35" t="s">
        <v>68</v>
      </c>
      <c r="AR3" s="35" t="s">
        <v>69</v>
      </c>
      <c r="AS3" s="35" t="s">
        <v>70</v>
      </c>
      <c r="AT3" s="35" t="s">
        <v>71</v>
      </c>
      <c r="AU3" s="35" t="s">
        <v>72</v>
      </c>
      <c r="AV3" s="35" t="s">
        <v>73</v>
      </c>
      <c r="AW3" s="35" t="s">
        <v>74</v>
      </c>
      <c r="AX3" s="35" t="s">
        <v>75</v>
      </c>
      <c r="AY3" s="5" t="s">
        <v>76</v>
      </c>
      <c r="AZ3" s="6" t="s">
        <v>77</v>
      </c>
      <c r="BA3" s="6" t="s">
        <v>78</v>
      </c>
    </row>
    <row r="4" spans="1:53" s="29" customFormat="1" ht="23.25" customHeight="1" x14ac:dyDescent="0.2">
      <c r="A4" s="41">
        <v>0</v>
      </c>
      <c r="B4" s="41"/>
      <c r="C4" s="41" t="s">
        <v>2</v>
      </c>
      <c r="D4" s="42">
        <v>1</v>
      </c>
      <c r="E4" s="42">
        <v>2</v>
      </c>
      <c r="F4" s="42">
        <v>3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43">
        <v>10</v>
      </c>
      <c r="M4" s="43">
        <v>11</v>
      </c>
      <c r="N4" s="42">
        <v>12</v>
      </c>
      <c r="O4" s="43">
        <v>13</v>
      </c>
      <c r="P4" s="42">
        <v>14</v>
      </c>
      <c r="Q4" s="42">
        <v>15</v>
      </c>
      <c r="R4" s="42">
        <v>16</v>
      </c>
      <c r="S4" s="42">
        <v>17</v>
      </c>
      <c r="T4" s="42">
        <v>18</v>
      </c>
      <c r="U4" s="42">
        <v>19</v>
      </c>
      <c r="V4" s="42">
        <v>20</v>
      </c>
      <c r="W4" s="42">
        <v>21</v>
      </c>
      <c r="X4" s="42">
        <v>22</v>
      </c>
      <c r="Y4" s="42"/>
      <c r="Z4" s="42"/>
      <c r="AA4" s="42"/>
      <c r="AB4" s="42"/>
      <c r="AC4" s="42">
        <v>23</v>
      </c>
      <c r="AD4" s="42">
        <v>24</v>
      </c>
      <c r="AE4" s="42">
        <v>25</v>
      </c>
      <c r="AF4" s="42">
        <v>26</v>
      </c>
      <c r="AG4" s="42">
        <v>27</v>
      </c>
      <c r="AH4" s="42">
        <v>28</v>
      </c>
      <c r="AI4" s="42"/>
      <c r="AJ4" s="42">
        <v>29</v>
      </c>
      <c r="AK4" s="42">
        <v>30</v>
      </c>
      <c r="AL4" s="42">
        <v>31</v>
      </c>
      <c r="AM4" s="42">
        <v>32</v>
      </c>
      <c r="AN4" s="42">
        <v>33</v>
      </c>
      <c r="AO4" s="42">
        <v>34</v>
      </c>
      <c r="AP4" s="43">
        <v>35</v>
      </c>
      <c r="AQ4" s="42">
        <v>36</v>
      </c>
      <c r="AR4" s="42">
        <v>37</v>
      </c>
      <c r="AS4" s="42">
        <v>38</v>
      </c>
      <c r="AT4" s="42">
        <v>39</v>
      </c>
      <c r="AU4" s="42">
        <v>40</v>
      </c>
      <c r="AV4" s="42">
        <v>41</v>
      </c>
      <c r="AW4" s="42">
        <v>42</v>
      </c>
      <c r="AX4" s="42">
        <v>43</v>
      </c>
      <c r="AY4" s="7"/>
      <c r="AZ4" s="8"/>
      <c r="BA4" s="8"/>
    </row>
    <row r="5" spans="1:53" ht="39.950000000000003" customHeight="1" x14ac:dyDescent="0.25">
      <c r="A5" s="44">
        <v>5831468</v>
      </c>
      <c r="B5" s="45" t="s">
        <v>194</v>
      </c>
      <c r="C5" s="4">
        <v>756</v>
      </c>
      <c r="D5" s="9" t="s">
        <v>34</v>
      </c>
      <c r="E5" s="9" t="s">
        <v>79</v>
      </c>
      <c r="F5" s="10">
        <v>168692.22</v>
      </c>
      <c r="G5" s="10">
        <v>2380.12</v>
      </c>
      <c r="H5" s="10">
        <v>0</v>
      </c>
      <c r="I5" s="10">
        <v>0</v>
      </c>
      <c r="J5" s="10">
        <v>0</v>
      </c>
      <c r="K5" s="10">
        <v>0</v>
      </c>
      <c r="L5" s="11">
        <f t="shared" ref="L5:L27" si="0">F5+G5+H5+I5</f>
        <v>171072.34</v>
      </c>
      <c r="M5" s="11">
        <f t="shared" ref="M5:M27" si="1">N5-P5</f>
        <v>292780.55</v>
      </c>
      <c r="N5" s="12">
        <f>280773.51+12007.04</f>
        <v>292780.55</v>
      </c>
      <c r="O5" s="11">
        <f t="shared" ref="O5:O27" si="2">IF(M5&gt;=L5,M5,L5)</f>
        <v>292780.55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4" t="s">
        <v>80</v>
      </c>
      <c r="AD5" s="4">
        <v>0</v>
      </c>
      <c r="AE5" s="13" t="s">
        <v>81</v>
      </c>
      <c r="AF5" s="12">
        <v>0</v>
      </c>
      <c r="AG5" s="14">
        <v>42555</v>
      </c>
      <c r="AH5" s="9" t="s">
        <v>82</v>
      </c>
      <c r="AI5" s="9" t="s">
        <v>83</v>
      </c>
      <c r="AJ5" s="9" t="s">
        <v>84</v>
      </c>
      <c r="AK5" s="9" t="s">
        <v>143</v>
      </c>
      <c r="AL5" s="9" t="s">
        <v>144</v>
      </c>
      <c r="AM5" s="9" t="s">
        <v>145</v>
      </c>
      <c r="AN5" s="9" t="s">
        <v>84</v>
      </c>
      <c r="AO5" s="9" t="s">
        <v>84</v>
      </c>
      <c r="AP5" s="15" t="s">
        <v>142</v>
      </c>
      <c r="AQ5" s="9" t="s">
        <v>146</v>
      </c>
      <c r="AR5" s="16" t="s">
        <v>85</v>
      </c>
      <c r="AS5" s="16" t="s">
        <v>141</v>
      </c>
      <c r="AT5" s="17">
        <v>1762</v>
      </c>
      <c r="AU5" s="18">
        <v>0</v>
      </c>
      <c r="AV5" s="18">
        <v>0</v>
      </c>
      <c r="AW5" s="18">
        <v>0</v>
      </c>
      <c r="AX5" s="18">
        <v>0</v>
      </c>
      <c r="AY5" s="19">
        <v>1</v>
      </c>
      <c r="AZ5" s="20">
        <v>0</v>
      </c>
      <c r="BA5" s="19">
        <v>0</v>
      </c>
    </row>
    <row r="6" spans="1:53" ht="39.950000000000003" customHeight="1" x14ac:dyDescent="0.25">
      <c r="A6" s="44">
        <v>5831909</v>
      </c>
      <c r="B6" s="45" t="s">
        <v>167</v>
      </c>
      <c r="C6" s="4">
        <v>63</v>
      </c>
      <c r="D6" s="9" t="s">
        <v>6</v>
      </c>
      <c r="E6" s="9" t="s">
        <v>79</v>
      </c>
      <c r="F6" s="10">
        <v>78262</v>
      </c>
      <c r="G6" s="10">
        <v>0</v>
      </c>
      <c r="H6" s="10">
        <v>0</v>
      </c>
      <c r="I6" s="10">
        <v>0</v>
      </c>
      <c r="J6" s="10">
        <v>21738.77</v>
      </c>
      <c r="K6" s="10">
        <v>69280.87</v>
      </c>
      <c r="L6" s="11">
        <f t="shared" si="0"/>
        <v>78262</v>
      </c>
      <c r="M6" s="11">
        <f t="shared" si="1"/>
        <v>78262</v>
      </c>
      <c r="N6" s="10">
        <f>110957.36+4872+J6+K6</f>
        <v>206849</v>
      </c>
      <c r="O6" s="11">
        <f t="shared" si="2"/>
        <v>78262</v>
      </c>
      <c r="P6" s="12">
        <v>128587</v>
      </c>
      <c r="Q6" s="12">
        <v>128587</v>
      </c>
      <c r="R6" s="12">
        <v>60200</v>
      </c>
      <c r="S6" s="12">
        <v>0</v>
      </c>
      <c r="T6" s="12">
        <v>0</v>
      </c>
      <c r="U6" s="12">
        <v>0</v>
      </c>
      <c r="V6" s="12">
        <f>10000+10000</f>
        <v>20000</v>
      </c>
      <c r="W6" s="12">
        <f>10000+10000</f>
        <v>20000</v>
      </c>
      <c r="X6" s="12">
        <f>20000+10000</f>
        <v>30000</v>
      </c>
      <c r="Y6" s="12">
        <v>16000</v>
      </c>
      <c r="Z6" s="12">
        <v>24958</v>
      </c>
      <c r="AA6" s="12">
        <v>17629</v>
      </c>
      <c r="AB6" s="12">
        <v>0</v>
      </c>
      <c r="AC6" s="4" t="s">
        <v>87</v>
      </c>
      <c r="AD6" s="4">
        <v>0</v>
      </c>
      <c r="AE6" s="13" t="s">
        <v>81</v>
      </c>
      <c r="AF6" s="12">
        <v>0</v>
      </c>
      <c r="AG6" s="14">
        <v>43333</v>
      </c>
      <c r="AH6" s="9" t="s">
        <v>88</v>
      </c>
      <c r="AI6" s="9" t="s">
        <v>89</v>
      </c>
      <c r="AJ6" s="9" t="s">
        <v>107</v>
      </c>
      <c r="AK6" s="9"/>
      <c r="AL6" s="9"/>
      <c r="AM6" s="9"/>
      <c r="AN6" s="9" t="s">
        <v>84</v>
      </c>
      <c r="AO6" s="9" t="s">
        <v>84</v>
      </c>
      <c r="AP6" s="15" t="s">
        <v>84</v>
      </c>
      <c r="AQ6" s="9" t="s">
        <v>108</v>
      </c>
      <c r="AR6" s="16" t="s">
        <v>85</v>
      </c>
      <c r="AS6" s="17" t="s">
        <v>86</v>
      </c>
      <c r="AT6" s="17">
        <v>1349</v>
      </c>
      <c r="AU6" s="18">
        <v>1</v>
      </c>
      <c r="AV6" s="18">
        <v>0</v>
      </c>
      <c r="AW6" s="18">
        <v>0</v>
      </c>
      <c r="AX6" s="18">
        <v>0</v>
      </c>
      <c r="AY6" s="19">
        <v>1</v>
      </c>
      <c r="AZ6" s="20">
        <v>0</v>
      </c>
      <c r="BA6" s="19">
        <v>0</v>
      </c>
    </row>
    <row r="7" spans="1:53" ht="39.950000000000003" customHeight="1" x14ac:dyDescent="0.25">
      <c r="A7" s="44">
        <v>5831885</v>
      </c>
      <c r="B7" s="45" t="s">
        <v>170</v>
      </c>
      <c r="C7" s="4">
        <v>54</v>
      </c>
      <c r="D7" s="9" t="s">
        <v>5</v>
      </c>
      <c r="E7" s="9" t="s">
        <v>79</v>
      </c>
      <c r="F7" s="10">
        <v>10824.83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f t="shared" si="0"/>
        <v>10824.83</v>
      </c>
      <c r="M7" s="11">
        <f t="shared" si="1"/>
        <v>0</v>
      </c>
      <c r="N7" s="10">
        <v>0</v>
      </c>
      <c r="O7" s="11">
        <f t="shared" si="2"/>
        <v>10824.83</v>
      </c>
      <c r="P7" s="12">
        <v>0</v>
      </c>
      <c r="Q7" s="12">
        <v>130565.14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4" t="s">
        <v>80</v>
      </c>
      <c r="AD7" s="4">
        <v>1</v>
      </c>
      <c r="AE7" s="13" t="s">
        <v>81</v>
      </c>
      <c r="AF7" s="12">
        <v>0</v>
      </c>
      <c r="AG7" s="14">
        <v>43350</v>
      </c>
      <c r="AH7" s="9" t="s">
        <v>88</v>
      </c>
      <c r="AI7" s="9" t="s">
        <v>100</v>
      </c>
      <c r="AJ7" s="9" t="s">
        <v>84</v>
      </c>
      <c r="AK7" s="9"/>
      <c r="AL7" s="9"/>
      <c r="AM7" s="9"/>
      <c r="AN7" s="9" t="s">
        <v>84</v>
      </c>
      <c r="AO7" s="9" t="s">
        <v>84</v>
      </c>
      <c r="AP7" s="15" t="s">
        <v>106</v>
      </c>
      <c r="AQ7" s="9" t="s">
        <v>100</v>
      </c>
      <c r="AR7" s="16" t="s">
        <v>102</v>
      </c>
      <c r="AS7" s="17" t="s">
        <v>86</v>
      </c>
      <c r="AT7" s="17">
        <v>1331</v>
      </c>
      <c r="AU7" s="18">
        <v>0</v>
      </c>
      <c r="AV7" s="18">
        <v>0</v>
      </c>
      <c r="AW7" s="18">
        <v>0</v>
      </c>
      <c r="AX7" s="18">
        <v>0</v>
      </c>
      <c r="AY7" s="19">
        <v>1</v>
      </c>
      <c r="AZ7" s="20">
        <v>0</v>
      </c>
      <c r="BA7" s="19">
        <v>0</v>
      </c>
    </row>
    <row r="8" spans="1:53" ht="39.950000000000003" customHeight="1" x14ac:dyDescent="0.25">
      <c r="A8" s="44">
        <v>5832193</v>
      </c>
      <c r="B8" s="45" t="s">
        <v>169</v>
      </c>
      <c r="C8" s="4">
        <v>184</v>
      </c>
      <c r="D8" s="9" t="s">
        <v>13</v>
      </c>
      <c r="E8" s="9" t="s">
        <v>79</v>
      </c>
      <c r="F8" s="10">
        <v>82308.97</v>
      </c>
      <c r="G8" s="10">
        <v>0</v>
      </c>
      <c r="H8" s="10">
        <v>0</v>
      </c>
      <c r="I8" s="10">
        <v>0</v>
      </c>
      <c r="J8" s="10">
        <v>0</v>
      </c>
      <c r="K8" s="10">
        <v>82308.97</v>
      </c>
      <c r="L8" s="11">
        <f t="shared" si="0"/>
        <v>82308.97</v>
      </c>
      <c r="M8" s="11">
        <f t="shared" si="1"/>
        <v>82308.969999999987</v>
      </c>
      <c r="N8" s="10">
        <f>114046.79+7198.66+J8+K8</f>
        <v>203554.41999999998</v>
      </c>
      <c r="O8" s="11">
        <f t="shared" si="2"/>
        <v>82308.969999999987</v>
      </c>
      <c r="P8" s="12">
        <v>121245.45</v>
      </c>
      <c r="Q8" s="12">
        <v>278745.56</v>
      </c>
      <c r="R8" s="12">
        <v>0</v>
      </c>
      <c r="S8" s="12">
        <v>0</v>
      </c>
      <c r="T8" s="12">
        <v>157500.10999999999</v>
      </c>
      <c r="U8" s="12">
        <v>0</v>
      </c>
      <c r="V8" s="12">
        <v>0</v>
      </c>
      <c r="W8" s="12">
        <v>0</v>
      </c>
      <c r="X8" s="12">
        <v>0</v>
      </c>
      <c r="Y8" s="12">
        <v>121245.45</v>
      </c>
      <c r="Z8" s="12">
        <v>0</v>
      </c>
      <c r="AA8" s="12">
        <v>0</v>
      </c>
      <c r="AB8" s="12">
        <v>0</v>
      </c>
      <c r="AC8" s="4" t="s">
        <v>87</v>
      </c>
      <c r="AD8" s="4">
        <v>1</v>
      </c>
      <c r="AE8" s="13" t="s">
        <v>81</v>
      </c>
      <c r="AF8" s="12">
        <v>0</v>
      </c>
      <c r="AG8" s="14">
        <v>43592</v>
      </c>
      <c r="AH8" s="9" t="s">
        <v>88</v>
      </c>
      <c r="AI8" s="9" t="s">
        <v>89</v>
      </c>
      <c r="AJ8" s="9" t="s">
        <v>107</v>
      </c>
      <c r="AK8" s="9"/>
      <c r="AL8" s="9"/>
      <c r="AM8" s="9"/>
      <c r="AN8" s="9" t="s">
        <v>84</v>
      </c>
      <c r="AO8" s="9" t="s">
        <v>84</v>
      </c>
      <c r="AP8" s="15" t="s">
        <v>84</v>
      </c>
      <c r="AQ8" s="9" t="s">
        <v>120</v>
      </c>
      <c r="AR8" s="16" t="s">
        <v>85</v>
      </c>
      <c r="AS8" s="17" t="s">
        <v>86</v>
      </c>
      <c r="AT8" s="17">
        <v>1301</v>
      </c>
      <c r="AU8" s="18">
        <v>0</v>
      </c>
      <c r="AV8" s="18">
        <v>0</v>
      </c>
      <c r="AW8" s="18">
        <v>0</v>
      </c>
      <c r="AX8" s="18">
        <v>0</v>
      </c>
      <c r="AY8" s="19">
        <v>1</v>
      </c>
      <c r="AZ8" s="20">
        <v>0</v>
      </c>
      <c r="BA8" s="19">
        <v>0</v>
      </c>
    </row>
    <row r="9" spans="1:53" ht="39.950000000000003" customHeight="1" x14ac:dyDescent="0.25">
      <c r="A9" s="44">
        <v>553134</v>
      </c>
      <c r="B9" s="45" t="s">
        <v>168</v>
      </c>
      <c r="C9" s="4">
        <v>31</v>
      </c>
      <c r="D9" s="9" t="s">
        <v>3</v>
      </c>
      <c r="E9" s="9" t="s">
        <v>79</v>
      </c>
      <c r="F9" s="10">
        <v>83416.5</v>
      </c>
      <c r="G9" s="10">
        <f>23078.71+31280.85</f>
        <v>54359.56</v>
      </c>
      <c r="H9" s="10">
        <v>0</v>
      </c>
      <c r="I9" s="10">
        <v>0</v>
      </c>
      <c r="J9" s="10">
        <v>0</v>
      </c>
      <c r="K9" s="10">
        <v>0</v>
      </c>
      <c r="L9" s="11">
        <f t="shared" si="0"/>
        <v>137776.06</v>
      </c>
      <c r="M9" s="11">
        <f t="shared" si="1"/>
        <v>447931.9</v>
      </c>
      <c r="N9" s="10">
        <f>438968.9+8963+J9+K9</f>
        <v>447931.9</v>
      </c>
      <c r="O9" s="11">
        <f t="shared" si="2"/>
        <v>447931.9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4" t="s">
        <v>87</v>
      </c>
      <c r="AD9" s="4">
        <v>0</v>
      </c>
      <c r="AE9" s="13" t="s">
        <v>81</v>
      </c>
      <c r="AF9" s="12">
        <v>0</v>
      </c>
      <c r="AG9" s="14">
        <v>42556</v>
      </c>
      <c r="AH9" s="9" t="s">
        <v>82</v>
      </c>
      <c r="AI9" s="9" t="s">
        <v>83</v>
      </c>
      <c r="AJ9" s="9" t="s">
        <v>91</v>
      </c>
      <c r="AK9" s="9" t="s">
        <v>92</v>
      </c>
      <c r="AL9" s="9" t="s">
        <v>93</v>
      </c>
      <c r="AM9" s="9" t="s">
        <v>94</v>
      </c>
      <c r="AN9" s="9" t="s">
        <v>84</v>
      </c>
      <c r="AO9" s="9" t="s">
        <v>84</v>
      </c>
      <c r="AP9" s="15" t="s">
        <v>84</v>
      </c>
      <c r="AQ9" s="9" t="s">
        <v>95</v>
      </c>
      <c r="AR9" s="16" t="s">
        <v>85</v>
      </c>
      <c r="AS9" s="17" t="s">
        <v>90</v>
      </c>
      <c r="AT9" s="17">
        <v>1457</v>
      </c>
      <c r="AU9" s="18">
        <v>1</v>
      </c>
      <c r="AV9" s="18">
        <v>1</v>
      </c>
      <c r="AW9" s="18">
        <v>0</v>
      </c>
      <c r="AX9" s="18">
        <v>0</v>
      </c>
      <c r="AY9" s="19">
        <v>1</v>
      </c>
      <c r="AZ9" s="20">
        <v>0</v>
      </c>
      <c r="BA9" s="19">
        <v>0</v>
      </c>
    </row>
    <row r="10" spans="1:53" ht="39.950000000000003" customHeight="1" x14ac:dyDescent="0.25">
      <c r="A10" s="44">
        <v>5832701</v>
      </c>
      <c r="B10" s="45" t="s">
        <v>171</v>
      </c>
      <c r="C10" s="4">
        <v>378</v>
      </c>
      <c r="D10" s="9" t="s">
        <v>25</v>
      </c>
      <c r="E10" s="9" t="s">
        <v>79</v>
      </c>
      <c r="F10" s="10">
        <v>20539.37</v>
      </c>
      <c r="G10" s="10">
        <v>0</v>
      </c>
      <c r="H10" s="10">
        <v>0</v>
      </c>
      <c r="I10" s="10">
        <v>0</v>
      </c>
      <c r="J10" s="10">
        <v>5390.95</v>
      </c>
      <c r="K10" s="10">
        <v>6868.2</v>
      </c>
      <c r="L10" s="11">
        <f t="shared" si="0"/>
        <v>20539.37</v>
      </c>
      <c r="M10" s="11">
        <f t="shared" si="1"/>
        <v>11495.48000000004</v>
      </c>
      <c r="N10" s="10">
        <f>292165.33+7071+J10+K10</f>
        <v>311495.48000000004</v>
      </c>
      <c r="O10" s="11">
        <f t="shared" si="2"/>
        <v>20539.37</v>
      </c>
      <c r="P10" s="12">
        <v>300000</v>
      </c>
      <c r="Q10" s="12">
        <v>300000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300000</v>
      </c>
      <c r="AC10" s="4" t="s">
        <v>87</v>
      </c>
      <c r="AD10" s="4">
        <v>1</v>
      </c>
      <c r="AE10" s="13" t="s">
        <v>81</v>
      </c>
      <c r="AF10" s="12">
        <v>0</v>
      </c>
      <c r="AG10" s="14">
        <v>43645</v>
      </c>
      <c r="AH10" s="9" t="s">
        <v>104</v>
      </c>
      <c r="AI10" s="9" t="s">
        <v>105</v>
      </c>
      <c r="AJ10" s="9" t="s">
        <v>109</v>
      </c>
      <c r="AK10" s="9" t="s">
        <v>134</v>
      </c>
      <c r="AL10" s="9" t="s">
        <v>135</v>
      </c>
      <c r="AM10" s="9" t="s">
        <v>113</v>
      </c>
      <c r="AN10" s="9" t="s">
        <v>84</v>
      </c>
      <c r="AO10" s="9" t="s">
        <v>84</v>
      </c>
      <c r="AP10" s="15" t="s">
        <v>84</v>
      </c>
      <c r="AQ10" s="9" t="s">
        <v>136</v>
      </c>
      <c r="AR10" s="16" t="s">
        <v>85</v>
      </c>
      <c r="AS10" s="17" t="s">
        <v>86</v>
      </c>
      <c r="AT10" s="17">
        <v>1330</v>
      </c>
      <c r="AU10" s="18">
        <v>1</v>
      </c>
      <c r="AV10" s="18">
        <v>1</v>
      </c>
      <c r="AW10" s="18">
        <v>0</v>
      </c>
      <c r="AX10" s="18">
        <v>0</v>
      </c>
      <c r="AY10" s="19">
        <v>1</v>
      </c>
      <c r="AZ10" s="20">
        <v>0</v>
      </c>
      <c r="BA10" s="19">
        <v>0</v>
      </c>
    </row>
    <row r="11" spans="1:53" ht="39.950000000000003" customHeight="1" x14ac:dyDescent="0.25">
      <c r="A11" s="44">
        <v>5832050</v>
      </c>
      <c r="B11" s="45" t="s">
        <v>172</v>
      </c>
      <c r="C11" s="4">
        <v>127</v>
      </c>
      <c r="D11" s="9" t="s">
        <v>11</v>
      </c>
      <c r="E11" s="9" t="s">
        <v>79</v>
      </c>
      <c r="F11" s="10">
        <v>22222.080000000002</v>
      </c>
      <c r="G11" s="10">
        <v>100.84</v>
      </c>
      <c r="H11" s="10">
        <v>0</v>
      </c>
      <c r="I11" s="10">
        <v>0</v>
      </c>
      <c r="J11" s="10">
        <v>6026.87</v>
      </c>
      <c r="K11" s="10">
        <v>20385.98</v>
      </c>
      <c r="L11" s="11">
        <f t="shared" si="0"/>
        <v>22322.920000000002</v>
      </c>
      <c r="M11" s="11">
        <f t="shared" si="1"/>
        <v>62954.080000000002</v>
      </c>
      <c r="N11" s="10">
        <f>34301.23+2240+J11+K11</f>
        <v>62954.080000000002</v>
      </c>
      <c r="O11" s="11">
        <f t="shared" si="2"/>
        <v>62954.080000000002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4" t="s">
        <v>87</v>
      </c>
      <c r="AD11" s="4">
        <v>0</v>
      </c>
      <c r="AE11" s="13" t="s">
        <v>81</v>
      </c>
      <c r="AF11" s="12">
        <v>0</v>
      </c>
      <c r="AG11" s="14">
        <v>42877</v>
      </c>
      <c r="AH11" s="9" t="s">
        <v>88</v>
      </c>
      <c r="AI11" s="9" t="s">
        <v>89</v>
      </c>
      <c r="AJ11" s="9" t="s">
        <v>107</v>
      </c>
      <c r="AK11" s="9"/>
      <c r="AL11" s="9"/>
      <c r="AM11" s="9"/>
      <c r="AN11" s="9" t="s">
        <v>84</v>
      </c>
      <c r="AO11" s="9" t="s">
        <v>84</v>
      </c>
      <c r="AP11" s="15" t="s">
        <v>84</v>
      </c>
      <c r="AQ11" s="9" t="s">
        <v>112</v>
      </c>
      <c r="AR11" s="16" t="s">
        <v>85</v>
      </c>
      <c r="AS11" s="17" t="s">
        <v>86</v>
      </c>
      <c r="AT11" s="17">
        <v>1349</v>
      </c>
      <c r="AU11" s="18">
        <v>1</v>
      </c>
      <c r="AV11" s="18">
        <v>0</v>
      </c>
      <c r="AW11" s="18">
        <v>0</v>
      </c>
      <c r="AX11" s="18">
        <v>0</v>
      </c>
      <c r="AY11" s="19">
        <v>1</v>
      </c>
      <c r="AZ11" s="20">
        <v>0</v>
      </c>
      <c r="BA11" s="19">
        <v>0</v>
      </c>
    </row>
    <row r="12" spans="1:53" ht="39.950000000000003" customHeight="1" x14ac:dyDescent="0.25">
      <c r="A12" s="45" t="s">
        <v>164</v>
      </c>
      <c r="B12" s="45" t="s">
        <v>173</v>
      </c>
      <c r="C12" s="4">
        <v>389</v>
      </c>
      <c r="D12" s="9" t="s">
        <v>26</v>
      </c>
      <c r="E12" s="9" t="s">
        <v>79</v>
      </c>
      <c r="F12" s="10">
        <f>12916.53+39838.16</f>
        <v>52754.69</v>
      </c>
      <c r="G12" s="10">
        <v>159.94</v>
      </c>
      <c r="H12" s="10">
        <v>0</v>
      </c>
      <c r="I12" s="10">
        <v>0</v>
      </c>
      <c r="J12" s="10">
        <v>0</v>
      </c>
      <c r="K12" s="10">
        <v>0</v>
      </c>
      <c r="L12" s="11">
        <f t="shared" si="0"/>
        <v>52914.630000000005</v>
      </c>
      <c r="M12" s="11">
        <f t="shared" si="1"/>
        <v>0</v>
      </c>
      <c r="N12" s="10">
        <v>0</v>
      </c>
      <c r="O12" s="11">
        <f t="shared" si="2"/>
        <v>52914.630000000005</v>
      </c>
      <c r="P12" s="12">
        <v>0</v>
      </c>
      <c r="Q12" s="12">
        <f>5850+6220</f>
        <v>12070</v>
      </c>
      <c r="R12" s="12">
        <v>0</v>
      </c>
      <c r="S12" s="12">
        <v>0</v>
      </c>
      <c r="T12" s="12">
        <v>0</v>
      </c>
      <c r="U12" s="12">
        <v>0</v>
      </c>
      <c r="V12" s="12">
        <v>2000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4" t="s">
        <v>80</v>
      </c>
      <c r="AD12" s="4">
        <v>0</v>
      </c>
      <c r="AE12" s="13" t="s">
        <v>81</v>
      </c>
      <c r="AF12" s="12">
        <v>0</v>
      </c>
      <c r="AG12" s="14" t="s">
        <v>137</v>
      </c>
      <c r="AH12" s="9" t="s">
        <v>88</v>
      </c>
      <c r="AI12" s="9" t="s">
        <v>100</v>
      </c>
      <c r="AJ12" s="9" t="s">
        <v>84</v>
      </c>
      <c r="AK12" s="9"/>
      <c r="AL12" s="9"/>
      <c r="AM12" s="9"/>
      <c r="AN12" s="9" t="s">
        <v>84</v>
      </c>
      <c r="AO12" s="9" t="s">
        <v>84</v>
      </c>
      <c r="AP12" s="15" t="s">
        <v>106</v>
      </c>
      <c r="AQ12" s="9" t="s">
        <v>100</v>
      </c>
      <c r="AR12" s="16" t="s">
        <v>102</v>
      </c>
      <c r="AS12" s="17" t="s">
        <v>86</v>
      </c>
      <c r="AT12" s="17" t="s">
        <v>138</v>
      </c>
      <c r="AU12" s="18">
        <v>0</v>
      </c>
      <c r="AV12" s="18">
        <v>0</v>
      </c>
      <c r="AW12" s="18">
        <v>0</v>
      </c>
      <c r="AX12" s="18">
        <v>0</v>
      </c>
      <c r="AY12" s="19">
        <v>2</v>
      </c>
      <c r="AZ12" s="20">
        <v>0</v>
      </c>
      <c r="BA12" s="19">
        <v>0</v>
      </c>
    </row>
    <row r="13" spans="1:53" ht="39.950000000000003" customHeight="1" x14ac:dyDescent="0.25">
      <c r="A13" s="45">
        <v>5832923</v>
      </c>
      <c r="B13" s="45" t="s">
        <v>174</v>
      </c>
      <c r="C13" s="4">
        <v>480</v>
      </c>
      <c r="D13" s="9" t="s">
        <v>30</v>
      </c>
      <c r="E13" s="9" t="s">
        <v>79</v>
      </c>
      <c r="F13" s="10">
        <v>2747.24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f t="shared" si="0"/>
        <v>2747.24</v>
      </c>
      <c r="M13" s="11">
        <f t="shared" si="1"/>
        <v>0</v>
      </c>
      <c r="N13" s="10">
        <v>0</v>
      </c>
      <c r="O13" s="11">
        <f t="shared" si="2"/>
        <v>2747.24</v>
      </c>
      <c r="P13" s="12">
        <v>0</v>
      </c>
      <c r="Q13" s="12">
        <v>263544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4" t="s">
        <v>87</v>
      </c>
      <c r="AD13" s="4">
        <v>1</v>
      </c>
      <c r="AE13" s="13" t="s">
        <v>140</v>
      </c>
      <c r="AF13" s="12">
        <v>952000</v>
      </c>
      <c r="AG13" s="14">
        <v>43802</v>
      </c>
      <c r="AH13" s="9" t="s">
        <v>88</v>
      </c>
      <c r="AI13" s="9" t="s">
        <v>100</v>
      </c>
      <c r="AJ13" s="9" t="s">
        <v>84</v>
      </c>
      <c r="AK13" s="9"/>
      <c r="AL13" s="9"/>
      <c r="AM13" s="9"/>
      <c r="AN13" s="9" t="s">
        <v>84</v>
      </c>
      <c r="AO13" s="9" t="s">
        <v>84</v>
      </c>
      <c r="AP13" s="15" t="s">
        <v>101</v>
      </c>
      <c r="AQ13" s="9" t="s">
        <v>100</v>
      </c>
      <c r="AR13" s="16" t="s">
        <v>102</v>
      </c>
      <c r="AS13" s="17" t="s">
        <v>86</v>
      </c>
      <c r="AT13" s="17">
        <v>1155</v>
      </c>
      <c r="AU13" s="18">
        <v>0</v>
      </c>
      <c r="AV13" s="18">
        <v>0</v>
      </c>
      <c r="AW13" s="18">
        <v>0</v>
      </c>
      <c r="AX13" s="18">
        <v>0</v>
      </c>
      <c r="AY13" s="19">
        <v>1</v>
      </c>
      <c r="AZ13" s="20">
        <v>1</v>
      </c>
      <c r="BA13" s="19">
        <v>0</v>
      </c>
    </row>
    <row r="14" spans="1:53" ht="39.950000000000003" customHeight="1" x14ac:dyDescent="0.25">
      <c r="A14" s="45">
        <v>5832887</v>
      </c>
      <c r="B14" s="45" t="s">
        <v>175</v>
      </c>
      <c r="C14" s="4">
        <v>465</v>
      </c>
      <c r="D14" s="9" t="s">
        <v>28</v>
      </c>
      <c r="E14" s="9" t="s">
        <v>79</v>
      </c>
      <c r="F14" s="10">
        <v>731.7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f t="shared" si="0"/>
        <v>731.7</v>
      </c>
      <c r="M14" s="11">
        <f t="shared" si="1"/>
        <v>0</v>
      </c>
      <c r="N14" s="10">
        <v>0</v>
      </c>
      <c r="O14" s="11">
        <f t="shared" si="2"/>
        <v>731.7</v>
      </c>
      <c r="P14" s="12">
        <v>0</v>
      </c>
      <c r="Q14" s="12">
        <v>40332.47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4" t="s">
        <v>87</v>
      </c>
      <c r="AD14" s="4">
        <v>0</v>
      </c>
      <c r="AE14" s="13" t="s">
        <v>81</v>
      </c>
      <c r="AF14" s="12">
        <v>0</v>
      </c>
      <c r="AG14" s="14">
        <v>43164</v>
      </c>
      <c r="AH14" s="9" t="s">
        <v>88</v>
      </c>
      <c r="AI14" s="9" t="s">
        <v>100</v>
      </c>
      <c r="AJ14" s="9" t="s">
        <v>84</v>
      </c>
      <c r="AK14" s="9"/>
      <c r="AL14" s="9"/>
      <c r="AM14" s="9"/>
      <c r="AN14" s="9" t="s">
        <v>84</v>
      </c>
      <c r="AO14" s="9" t="s">
        <v>84</v>
      </c>
      <c r="AP14" s="15" t="s">
        <v>101</v>
      </c>
      <c r="AQ14" s="9" t="s">
        <v>100</v>
      </c>
      <c r="AR14" s="16" t="s">
        <v>102</v>
      </c>
      <c r="AS14" s="17" t="s">
        <v>86</v>
      </c>
      <c r="AT14" s="17">
        <v>911</v>
      </c>
      <c r="AU14" s="18">
        <v>0</v>
      </c>
      <c r="AV14" s="18">
        <v>0</v>
      </c>
      <c r="AW14" s="18">
        <v>0</v>
      </c>
      <c r="AX14" s="18">
        <v>0</v>
      </c>
      <c r="AY14" s="19">
        <v>1</v>
      </c>
      <c r="AZ14" s="20">
        <v>0</v>
      </c>
      <c r="BA14" s="19">
        <v>0</v>
      </c>
    </row>
    <row r="15" spans="1:53" ht="39.950000000000003" customHeight="1" x14ac:dyDescent="0.25">
      <c r="A15" s="45">
        <v>5832988</v>
      </c>
      <c r="B15" s="45" t="s">
        <v>175</v>
      </c>
      <c r="C15" s="4">
        <v>511</v>
      </c>
      <c r="D15" s="9" t="s">
        <v>32</v>
      </c>
      <c r="E15" s="9" t="s">
        <v>79</v>
      </c>
      <c r="F15" s="10">
        <v>2773.9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 t="shared" si="0"/>
        <v>2773.9</v>
      </c>
      <c r="M15" s="11">
        <f t="shared" si="1"/>
        <v>0</v>
      </c>
      <c r="N15" s="10">
        <v>0</v>
      </c>
      <c r="O15" s="11">
        <f t="shared" si="2"/>
        <v>2773.9</v>
      </c>
      <c r="P15" s="12">
        <v>0</v>
      </c>
      <c r="Q15" s="12">
        <v>37400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4" t="s">
        <v>80</v>
      </c>
      <c r="AD15" s="4">
        <v>0</v>
      </c>
      <c r="AE15" s="13" t="s">
        <v>81</v>
      </c>
      <c r="AF15" s="12">
        <v>0</v>
      </c>
      <c r="AG15" s="14">
        <v>43164</v>
      </c>
      <c r="AH15" s="9" t="s">
        <v>88</v>
      </c>
      <c r="AI15" s="9" t="s">
        <v>100</v>
      </c>
      <c r="AJ15" s="9" t="s">
        <v>84</v>
      </c>
      <c r="AK15" s="9"/>
      <c r="AL15" s="9"/>
      <c r="AM15" s="9"/>
      <c r="AN15" s="9" t="s">
        <v>84</v>
      </c>
      <c r="AO15" s="9" t="s">
        <v>84</v>
      </c>
      <c r="AP15" s="15" t="s">
        <v>106</v>
      </c>
      <c r="AQ15" s="9" t="s">
        <v>100</v>
      </c>
      <c r="AR15" s="16" t="s">
        <v>102</v>
      </c>
      <c r="AS15" s="17" t="s">
        <v>86</v>
      </c>
      <c r="AT15" s="17">
        <v>666</v>
      </c>
      <c r="AU15" s="18">
        <v>0</v>
      </c>
      <c r="AV15" s="18">
        <v>0</v>
      </c>
      <c r="AW15" s="18">
        <v>0</v>
      </c>
      <c r="AX15" s="18">
        <v>0</v>
      </c>
      <c r="AY15" s="19">
        <v>1</v>
      </c>
      <c r="AZ15" s="20">
        <v>0</v>
      </c>
      <c r="BA15" s="19">
        <v>0</v>
      </c>
    </row>
    <row r="16" spans="1:53" ht="39.950000000000003" customHeight="1" x14ac:dyDescent="0.25">
      <c r="A16" s="45">
        <v>5832504</v>
      </c>
      <c r="B16" s="45" t="s">
        <v>175</v>
      </c>
      <c r="C16" s="4">
        <v>292</v>
      </c>
      <c r="D16" s="9" t="s">
        <v>20</v>
      </c>
      <c r="E16" s="9" t="s">
        <v>79</v>
      </c>
      <c r="F16" s="10">
        <v>1728.67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>
        <f t="shared" si="0"/>
        <v>1728.67</v>
      </c>
      <c r="M16" s="11">
        <f t="shared" si="1"/>
        <v>0</v>
      </c>
      <c r="N16" s="10">
        <v>0</v>
      </c>
      <c r="O16" s="11">
        <f t="shared" si="2"/>
        <v>1728.67</v>
      </c>
      <c r="P16" s="12">
        <v>0</v>
      </c>
      <c r="Q16" s="12">
        <v>387383.9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4" t="s">
        <v>87</v>
      </c>
      <c r="AD16" s="4">
        <v>1</v>
      </c>
      <c r="AE16" s="13" t="s">
        <v>81</v>
      </c>
      <c r="AF16" s="12">
        <v>0</v>
      </c>
      <c r="AG16" s="14">
        <v>43564</v>
      </c>
      <c r="AH16" s="9" t="s">
        <v>88</v>
      </c>
      <c r="AI16" s="9" t="s">
        <v>100</v>
      </c>
      <c r="AJ16" s="9" t="s">
        <v>84</v>
      </c>
      <c r="AK16" s="9"/>
      <c r="AL16" s="9"/>
      <c r="AM16" s="9"/>
      <c r="AN16" s="9" t="s">
        <v>84</v>
      </c>
      <c r="AO16" s="9" t="s">
        <v>84</v>
      </c>
      <c r="AP16" s="15" t="s">
        <v>101</v>
      </c>
      <c r="AQ16" s="9" t="s">
        <v>100</v>
      </c>
      <c r="AR16" s="16" t="s">
        <v>102</v>
      </c>
      <c r="AS16" s="17" t="s">
        <v>86</v>
      </c>
      <c r="AT16" s="17">
        <v>722</v>
      </c>
      <c r="AU16" s="18">
        <v>0</v>
      </c>
      <c r="AV16" s="18">
        <v>0</v>
      </c>
      <c r="AW16" s="18">
        <v>0</v>
      </c>
      <c r="AX16" s="18">
        <v>0</v>
      </c>
      <c r="AY16" s="19">
        <v>1</v>
      </c>
      <c r="AZ16" s="20">
        <v>0</v>
      </c>
      <c r="BA16" s="19">
        <v>0</v>
      </c>
    </row>
    <row r="17" spans="1:53" ht="39.950000000000003" customHeight="1" x14ac:dyDescent="0.25">
      <c r="A17" s="45">
        <v>5832414</v>
      </c>
      <c r="B17" s="45" t="s">
        <v>176</v>
      </c>
      <c r="C17" s="4">
        <v>255</v>
      </c>
      <c r="D17" s="9" t="s">
        <v>17</v>
      </c>
      <c r="E17" s="9" t="s">
        <v>79</v>
      </c>
      <c r="F17" s="10">
        <v>30570.66</v>
      </c>
      <c r="G17" s="10">
        <v>0</v>
      </c>
      <c r="H17" s="10">
        <v>0</v>
      </c>
      <c r="I17" s="10">
        <v>0</v>
      </c>
      <c r="J17" s="10">
        <v>18510.64</v>
      </c>
      <c r="K17" s="10">
        <v>61416.35</v>
      </c>
      <c r="L17" s="11">
        <f t="shared" si="0"/>
        <v>30570.66</v>
      </c>
      <c r="M17" s="11">
        <f t="shared" si="1"/>
        <v>30570.660000000003</v>
      </c>
      <c r="N17" s="10">
        <f>116617.08+5295.56+J17+K17</f>
        <v>201839.63</v>
      </c>
      <c r="O17" s="11">
        <f t="shared" si="2"/>
        <v>30570.660000000003</v>
      </c>
      <c r="P17" s="12">
        <v>171268.97</v>
      </c>
      <c r="Q17" s="12">
        <v>171268.97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f>88706.86+32719.15</f>
        <v>121426.01000000001</v>
      </c>
      <c r="AA17" s="12">
        <v>0</v>
      </c>
      <c r="AB17" s="12">
        <v>0</v>
      </c>
      <c r="AC17" s="4" t="s">
        <v>87</v>
      </c>
      <c r="AD17" s="4">
        <v>1</v>
      </c>
      <c r="AE17" s="13" t="s">
        <v>81</v>
      </c>
      <c r="AF17" s="12">
        <v>0</v>
      </c>
      <c r="AG17" s="14">
        <v>42917</v>
      </c>
      <c r="AH17" s="9" t="s">
        <v>82</v>
      </c>
      <c r="AI17" s="9" t="s">
        <v>83</v>
      </c>
      <c r="AJ17" s="9" t="s">
        <v>84</v>
      </c>
      <c r="AK17" s="9" t="s">
        <v>126</v>
      </c>
      <c r="AL17" s="9" t="s">
        <v>127</v>
      </c>
      <c r="AM17" s="9" t="s">
        <v>128</v>
      </c>
      <c r="AN17" s="9" t="s">
        <v>84</v>
      </c>
      <c r="AO17" s="9" t="s">
        <v>84</v>
      </c>
      <c r="AP17" s="15" t="s">
        <v>84</v>
      </c>
      <c r="AQ17" s="9" t="s">
        <v>129</v>
      </c>
      <c r="AR17" s="16" t="s">
        <v>85</v>
      </c>
      <c r="AS17" s="17" t="s">
        <v>86</v>
      </c>
      <c r="AT17" s="17">
        <v>1330</v>
      </c>
      <c r="AU17" s="18">
        <v>1</v>
      </c>
      <c r="AV17" s="18">
        <v>1</v>
      </c>
      <c r="AW17" s="18">
        <v>0</v>
      </c>
      <c r="AX17" s="18">
        <v>0</v>
      </c>
      <c r="AY17" s="19">
        <v>1</v>
      </c>
      <c r="AZ17" s="20">
        <v>0</v>
      </c>
      <c r="BA17" s="19">
        <v>0</v>
      </c>
    </row>
    <row r="18" spans="1:53" ht="39.950000000000003" customHeight="1" x14ac:dyDescent="0.25">
      <c r="A18" s="45">
        <v>5832915</v>
      </c>
      <c r="B18" s="45" t="s">
        <v>177</v>
      </c>
      <c r="C18" s="4">
        <v>476</v>
      </c>
      <c r="D18" s="9" t="s">
        <v>29</v>
      </c>
      <c r="E18" s="9" t="s">
        <v>79</v>
      </c>
      <c r="F18" s="10">
        <v>2335.33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">
        <f t="shared" si="0"/>
        <v>2335.33</v>
      </c>
      <c r="M18" s="11">
        <f t="shared" si="1"/>
        <v>0</v>
      </c>
      <c r="N18" s="10">
        <v>0</v>
      </c>
      <c r="O18" s="11">
        <f t="shared" si="2"/>
        <v>2335.33</v>
      </c>
      <c r="P18" s="12">
        <v>0</v>
      </c>
      <c r="Q18" s="12">
        <v>61800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4" t="s">
        <v>87</v>
      </c>
      <c r="AD18" s="4">
        <v>0</v>
      </c>
      <c r="AE18" s="13" t="s">
        <v>81</v>
      </c>
      <c r="AF18" s="12">
        <v>0</v>
      </c>
      <c r="AG18" s="14">
        <v>43082</v>
      </c>
      <c r="AH18" s="9" t="s">
        <v>88</v>
      </c>
      <c r="AI18" s="9" t="s">
        <v>100</v>
      </c>
      <c r="AJ18" s="9" t="s">
        <v>84</v>
      </c>
      <c r="AK18" s="9"/>
      <c r="AL18" s="9"/>
      <c r="AM18" s="9"/>
      <c r="AN18" s="9" t="s">
        <v>84</v>
      </c>
      <c r="AO18" s="9" t="s">
        <v>84</v>
      </c>
      <c r="AP18" s="15" t="s">
        <v>101</v>
      </c>
      <c r="AQ18" s="9" t="s">
        <v>100</v>
      </c>
      <c r="AR18" s="16" t="s">
        <v>102</v>
      </c>
      <c r="AS18" s="17" t="s">
        <v>86</v>
      </c>
      <c r="AT18" s="17">
        <v>1022</v>
      </c>
      <c r="AU18" s="18">
        <v>0</v>
      </c>
      <c r="AV18" s="18">
        <v>0</v>
      </c>
      <c r="AW18" s="18">
        <v>0</v>
      </c>
      <c r="AX18" s="18">
        <v>0</v>
      </c>
      <c r="AY18" s="19">
        <v>1</v>
      </c>
      <c r="AZ18" s="20">
        <v>0</v>
      </c>
      <c r="BA18" s="19">
        <v>0</v>
      </c>
    </row>
    <row r="19" spans="1:53" ht="39.950000000000003" customHeight="1" x14ac:dyDescent="0.25">
      <c r="A19" s="45">
        <v>5832544</v>
      </c>
      <c r="B19" s="45" t="s">
        <v>177</v>
      </c>
      <c r="C19" s="4">
        <v>312</v>
      </c>
      <c r="D19" s="9" t="s">
        <v>21</v>
      </c>
      <c r="E19" s="9" t="s">
        <v>79</v>
      </c>
      <c r="F19" s="10">
        <v>3089.91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f t="shared" si="0"/>
        <v>3089.91</v>
      </c>
      <c r="M19" s="11">
        <f t="shared" si="1"/>
        <v>0</v>
      </c>
      <c r="N19" s="10">
        <v>0</v>
      </c>
      <c r="O19" s="11">
        <f t="shared" si="2"/>
        <v>3089.91</v>
      </c>
      <c r="P19" s="12">
        <v>0</v>
      </c>
      <c r="Q19" s="12">
        <v>14800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4" t="s">
        <v>87</v>
      </c>
      <c r="AD19" s="4">
        <v>1</v>
      </c>
      <c r="AE19" s="13" t="s">
        <v>81</v>
      </c>
      <c r="AF19" s="12">
        <v>0</v>
      </c>
      <c r="AG19" s="14">
        <v>42924</v>
      </c>
      <c r="AH19" s="9" t="s">
        <v>88</v>
      </c>
      <c r="AI19" s="9" t="s">
        <v>100</v>
      </c>
      <c r="AJ19" s="9" t="s">
        <v>84</v>
      </c>
      <c r="AK19" s="9"/>
      <c r="AL19" s="9"/>
      <c r="AM19" s="9"/>
      <c r="AN19" s="9" t="s">
        <v>84</v>
      </c>
      <c r="AO19" s="9" t="s">
        <v>84</v>
      </c>
      <c r="AP19" s="15" t="s">
        <v>101</v>
      </c>
      <c r="AQ19" s="9" t="s">
        <v>100</v>
      </c>
      <c r="AR19" s="16" t="s">
        <v>102</v>
      </c>
      <c r="AS19" s="17" t="s">
        <v>86</v>
      </c>
      <c r="AT19" s="17">
        <v>1300</v>
      </c>
      <c r="AU19" s="18">
        <v>0</v>
      </c>
      <c r="AV19" s="18">
        <v>0</v>
      </c>
      <c r="AW19" s="18">
        <v>0</v>
      </c>
      <c r="AX19" s="18">
        <v>0</v>
      </c>
      <c r="AY19" s="19">
        <v>1</v>
      </c>
      <c r="AZ19" s="20">
        <v>0</v>
      </c>
      <c r="BA19" s="19">
        <v>0</v>
      </c>
    </row>
    <row r="20" spans="1:53" ht="39.950000000000003" customHeight="1" x14ac:dyDescent="0.25">
      <c r="A20" s="45">
        <v>5832453</v>
      </c>
      <c r="B20" s="45" t="s">
        <v>178</v>
      </c>
      <c r="C20" s="4">
        <v>270</v>
      </c>
      <c r="D20" s="9" t="s">
        <v>18</v>
      </c>
      <c r="E20" s="9" t="s">
        <v>79</v>
      </c>
      <c r="F20" s="10">
        <v>3316.77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3316.77</v>
      </c>
      <c r="M20" s="11">
        <f t="shared" si="1"/>
        <v>0</v>
      </c>
      <c r="N20" s="10">
        <v>0</v>
      </c>
      <c r="O20" s="11">
        <f t="shared" si="2"/>
        <v>3316.77</v>
      </c>
      <c r="P20" s="12">
        <v>0</v>
      </c>
      <c r="Q20" s="12">
        <v>30900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4" t="s">
        <v>87</v>
      </c>
      <c r="AD20" s="4">
        <v>0</v>
      </c>
      <c r="AE20" s="13" t="s">
        <v>81</v>
      </c>
      <c r="AF20" s="12">
        <v>0</v>
      </c>
      <c r="AG20" s="14">
        <v>43148</v>
      </c>
      <c r="AH20" s="9" t="s">
        <v>88</v>
      </c>
      <c r="AI20" s="9" t="s">
        <v>100</v>
      </c>
      <c r="AJ20" s="9" t="s">
        <v>84</v>
      </c>
      <c r="AK20" s="9"/>
      <c r="AL20" s="9"/>
      <c r="AM20" s="9"/>
      <c r="AN20" s="9" t="s">
        <v>84</v>
      </c>
      <c r="AO20" s="9" t="s">
        <v>84</v>
      </c>
      <c r="AP20" s="15" t="s">
        <v>101</v>
      </c>
      <c r="AQ20" s="9" t="s">
        <v>100</v>
      </c>
      <c r="AR20" s="16" t="s">
        <v>102</v>
      </c>
      <c r="AS20" s="17" t="s">
        <v>86</v>
      </c>
      <c r="AT20" s="17">
        <v>1352</v>
      </c>
      <c r="AU20" s="18">
        <v>0</v>
      </c>
      <c r="AV20" s="18">
        <v>0</v>
      </c>
      <c r="AW20" s="18">
        <v>0</v>
      </c>
      <c r="AX20" s="18">
        <v>0</v>
      </c>
      <c r="AY20" s="19">
        <v>1</v>
      </c>
      <c r="AZ20" s="20">
        <v>0</v>
      </c>
      <c r="BA20" s="19">
        <v>0</v>
      </c>
    </row>
    <row r="21" spans="1:53" ht="39.950000000000003" customHeight="1" x14ac:dyDescent="0.25">
      <c r="A21" s="45">
        <v>5832640</v>
      </c>
      <c r="B21" s="45" t="s">
        <v>179</v>
      </c>
      <c r="C21" s="4">
        <v>350</v>
      </c>
      <c r="D21" s="9" t="s">
        <v>22</v>
      </c>
      <c r="E21" s="9" t="s">
        <v>79</v>
      </c>
      <c r="F21" s="10">
        <v>5975.33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1">
        <f t="shared" si="0"/>
        <v>5975.33</v>
      </c>
      <c r="M21" s="11">
        <f t="shared" si="1"/>
        <v>0</v>
      </c>
      <c r="N21" s="10">
        <v>0</v>
      </c>
      <c r="O21" s="11">
        <f t="shared" si="2"/>
        <v>5975.33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4" t="s">
        <v>87</v>
      </c>
      <c r="AD21" s="4">
        <v>0</v>
      </c>
      <c r="AE21" s="13" t="s">
        <v>81</v>
      </c>
      <c r="AF21" s="12">
        <v>0</v>
      </c>
      <c r="AG21" s="14">
        <v>42774</v>
      </c>
      <c r="AH21" s="9" t="s">
        <v>88</v>
      </c>
      <c r="AI21" s="9" t="s">
        <v>100</v>
      </c>
      <c r="AJ21" s="9" t="s">
        <v>84</v>
      </c>
      <c r="AK21" s="9"/>
      <c r="AL21" s="9"/>
      <c r="AM21" s="9"/>
      <c r="AN21" s="9" t="s">
        <v>84</v>
      </c>
      <c r="AO21" s="9" t="s">
        <v>84</v>
      </c>
      <c r="AP21" s="15" t="s">
        <v>101</v>
      </c>
      <c r="AQ21" s="9" t="s">
        <v>100</v>
      </c>
      <c r="AR21" s="16" t="s">
        <v>102</v>
      </c>
      <c r="AS21" s="17" t="s">
        <v>86</v>
      </c>
      <c r="AT21" s="17">
        <v>1330</v>
      </c>
      <c r="AU21" s="18">
        <v>0</v>
      </c>
      <c r="AV21" s="18">
        <v>0</v>
      </c>
      <c r="AW21" s="18">
        <v>0</v>
      </c>
      <c r="AX21" s="18">
        <v>0</v>
      </c>
      <c r="AY21" s="19">
        <v>1</v>
      </c>
      <c r="AZ21" s="20">
        <v>0</v>
      </c>
      <c r="BA21" s="19">
        <v>0</v>
      </c>
    </row>
    <row r="22" spans="1:53" ht="39.950000000000003" customHeight="1" x14ac:dyDescent="0.25">
      <c r="A22" s="45">
        <v>5832274</v>
      </c>
      <c r="B22" s="45" t="s">
        <v>180</v>
      </c>
      <c r="C22" s="4">
        <v>213</v>
      </c>
      <c r="D22" s="9" t="s">
        <v>14</v>
      </c>
      <c r="E22" s="9" t="s">
        <v>79</v>
      </c>
      <c r="F22" s="10">
        <v>1006.79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f t="shared" si="0"/>
        <v>1006.79</v>
      </c>
      <c r="M22" s="11">
        <f t="shared" si="1"/>
        <v>0</v>
      </c>
      <c r="N22" s="10">
        <v>0</v>
      </c>
      <c r="O22" s="11">
        <f t="shared" si="2"/>
        <v>1006.79</v>
      </c>
      <c r="P22" s="12">
        <v>0</v>
      </c>
      <c r="Q22" s="12">
        <v>49287.85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4" t="s">
        <v>87</v>
      </c>
      <c r="AD22" s="4">
        <v>0</v>
      </c>
      <c r="AE22" s="13" t="s">
        <v>81</v>
      </c>
      <c r="AF22" s="12">
        <v>0</v>
      </c>
      <c r="AG22" s="14">
        <v>43049</v>
      </c>
      <c r="AH22" s="9" t="s">
        <v>88</v>
      </c>
      <c r="AI22" s="9" t="s">
        <v>100</v>
      </c>
      <c r="AJ22" s="9" t="s">
        <v>84</v>
      </c>
      <c r="AK22" s="9"/>
      <c r="AL22" s="9"/>
      <c r="AM22" s="9"/>
      <c r="AN22" s="9" t="s">
        <v>84</v>
      </c>
      <c r="AO22" s="9" t="s">
        <v>84</v>
      </c>
      <c r="AP22" s="15" t="s">
        <v>101</v>
      </c>
      <c r="AQ22" s="9" t="s">
        <v>100</v>
      </c>
      <c r="AR22" s="16" t="s">
        <v>102</v>
      </c>
      <c r="AS22" s="17" t="s">
        <v>86</v>
      </c>
      <c r="AT22" s="17">
        <v>1329</v>
      </c>
      <c r="AU22" s="18">
        <v>0</v>
      </c>
      <c r="AV22" s="18">
        <v>0</v>
      </c>
      <c r="AW22" s="18">
        <v>0</v>
      </c>
      <c r="AX22" s="18">
        <v>0</v>
      </c>
      <c r="AY22" s="19">
        <v>1</v>
      </c>
      <c r="AZ22" s="20">
        <v>0</v>
      </c>
      <c r="BA22" s="19">
        <v>0</v>
      </c>
    </row>
    <row r="23" spans="1:53" ht="39.950000000000003" customHeight="1" x14ac:dyDescent="0.25">
      <c r="A23" s="45">
        <v>5831591</v>
      </c>
      <c r="B23" s="45" t="s">
        <v>181</v>
      </c>
      <c r="C23" s="4">
        <v>844</v>
      </c>
      <c r="D23" s="9" t="s">
        <v>35</v>
      </c>
      <c r="E23" s="9" t="s">
        <v>79</v>
      </c>
      <c r="F23" s="10">
        <v>0</v>
      </c>
      <c r="G23" s="10">
        <v>33113.75</v>
      </c>
      <c r="H23" s="10">
        <v>0</v>
      </c>
      <c r="I23" s="10">
        <v>0</v>
      </c>
      <c r="J23" s="10">
        <v>0</v>
      </c>
      <c r="K23" s="10">
        <v>0</v>
      </c>
      <c r="L23" s="11">
        <f t="shared" si="0"/>
        <v>33113.75</v>
      </c>
      <c r="M23" s="11">
        <f t="shared" si="1"/>
        <v>0</v>
      </c>
      <c r="N23" s="10">
        <f>128978.01+1889.78</f>
        <v>130867.79</v>
      </c>
      <c r="O23" s="11">
        <f t="shared" si="2"/>
        <v>33113.75</v>
      </c>
      <c r="P23" s="12">
        <v>130867.79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4" t="s">
        <v>87</v>
      </c>
      <c r="AD23" s="4">
        <v>0</v>
      </c>
      <c r="AE23" s="13" t="s">
        <v>81</v>
      </c>
      <c r="AF23" s="12">
        <v>0</v>
      </c>
      <c r="AG23" s="14">
        <v>43192</v>
      </c>
      <c r="AH23" s="9" t="s">
        <v>88</v>
      </c>
      <c r="AI23" s="9" t="s">
        <v>89</v>
      </c>
      <c r="AJ23" s="9" t="s">
        <v>147</v>
      </c>
      <c r="AK23" s="9"/>
      <c r="AL23" s="9"/>
      <c r="AM23" s="9"/>
      <c r="AN23" s="9" t="s">
        <v>84</v>
      </c>
      <c r="AO23" s="9" t="s">
        <v>84</v>
      </c>
      <c r="AP23" s="15" t="s">
        <v>121</v>
      </c>
      <c r="AQ23" s="9" t="s">
        <v>148</v>
      </c>
      <c r="AR23" s="16" t="s">
        <v>85</v>
      </c>
      <c r="AS23" s="17" t="s">
        <v>86</v>
      </c>
      <c r="AT23" s="17">
        <v>2068</v>
      </c>
      <c r="AU23" s="18">
        <v>1</v>
      </c>
      <c r="AV23" s="18">
        <v>0</v>
      </c>
      <c r="AW23" s="18">
        <v>0</v>
      </c>
      <c r="AX23" s="18">
        <v>0</v>
      </c>
      <c r="AY23" s="19">
        <v>1</v>
      </c>
      <c r="AZ23" s="20">
        <v>0</v>
      </c>
      <c r="BA23" s="19">
        <v>0</v>
      </c>
    </row>
    <row r="24" spans="1:53" ht="39.950000000000003" customHeight="1" x14ac:dyDescent="0.25">
      <c r="A24" s="45">
        <v>5831966</v>
      </c>
      <c r="B24" s="45" t="s">
        <v>165</v>
      </c>
      <c r="C24" s="4">
        <v>89</v>
      </c>
      <c r="D24" s="9" t="s">
        <v>8</v>
      </c>
      <c r="E24" s="9" t="s">
        <v>79</v>
      </c>
      <c r="F24" s="10">
        <v>267000</v>
      </c>
      <c r="G24" s="10">
        <v>3594.04</v>
      </c>
      <c r="H24" s="10">
        <v>0</v>
      </c>
      <c r="I24" s="10">
        <v>0</v>
      </c>
      <c r="J24" s="10">
        <v>0</v>
      </c>
      <c r="K24" s="10">
        <v>0</v>
      </c>
      <c r="L24" s="11">
        <f t="shared" si="0"/>
        <v>270594.03999999998</v>
      </c>
      <c r="M24" s="11">
        <f t="shared" si="1"/>
        <v>0</v>
      </c>
      <c r="N24" s="10">
        <v>0</v>
      </c>
      <c r="O24" s="11">
        <f t="shared" si="2"/>
        <v>270594.03999999998</v>
      </c>
      <c r="P24" s="12">
        <v>0</v>
      </c>
      <c r="Q24" s="12">
        <v>27000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4" t="s">
        <v>87</v>
      </c>
      <c r="AD24" s="4">
        <v>0</v>
      </c>
      <c r="AE24" s="13" t="s">
        <v>81</v>
      </c>
      <c r="AF24" s="12">
        <v>0</v>
      </c>
      <c r="AG24" s="14">
        <v>43589</v>
      </c>
      <c r="AH24" s="9" t="s">
        <v>88</v>
      </c>
      <c r="AI24" s="9" t="s">
        <v>89</v>
      </c>
      <c r="AJ24" s="9" t="s">
        <v>103</v>
      </c>
      <c r="AK24" s="9"/>
      <c r="AL24" s="9"/>
      <c r="AM24" s="9"/>
      <c r="AN24" s="9" t="s">
        <v>84</v>
      </c>
      <c r="AO24" s="9" t="s">
        <v>84</v>
      </c>
      <c r="AP24" s="15" t="s">
        <v>84</v>
      </c>
      <c r="AQ24" s="9" t="s">
        <v>111</v>
      </c>
      <c r="AR24" s="16" t="s">
        <v>85</v>
      </c>
      <c r="AS24" s="17" t="s">
        <v>86</v>
      </c>
      <c r="AT24" s="17">
        <v>1303</v>
      </c>
      <c r="AU24" s="18">
        <v>0</v>
      </c>
      <c r="AV24" s="18">
        <v>0</v>
      </c>
      <c r="AW24" s="18">
        <v>0</v>
      </c>
      <c r="AX24" s="18">
        <v>0</v>
      </c>
      <c r="AY24" s="19">
        <v>1</v>
      </c>
      <c r="AZ24" s="20">
        <v>0</v>
      </c>
      <c r="BA24" s="19">
        <v>0</v>
      </c>
    </row>
    <row r="25" spans="1:53" ht="39.950000000000003" customHeight="1" x14ac:dyDescent="0.25">
      <c r="A25" s="45">
        <v>5832138</v>
      </c>
      <c r="B25" s="45" t="s">
        <v>184</v>
      </c>
      <c r="C25" s="4">
        <v>168</v>
      </c>
      <c r="D25" s="9" t="s">
        <v>166</v>
      </c>
      <c r="E25" s="9" t="s">
        <v>79</v>
      </c>
      <c r="F25" s="10">
        <v>10382.32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f t="shared" si="0"/>
        <v>10382.32</v>
      </c>
      <c r="M25" s="11">
        <f t="shared" si="1"/>
        <v>0</v>
      </c>
      <c r="N25" s="10">
        <v>0</v>
      </c>
      <c r="O25" s="11">
        <f t="shared" si="2"/>
        <v>10382.32</v>
      </c>
      <c r="P25" s="12">
        <v>0</v>
      </c>
      <c r="Q25" s="12">
        <f>5200+1600</f>
        <v>6800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4" t="s">
        <v>87</v>
      </c>
      <c r="AD25" s="4">
        <v>0</v>
      </c>
      <c r="AE25" s="13" t="s">
        <v>81</v>
      </c>
      <c r="AF25" s="12">
        <v>0</v>
      </c>
      <c r="AG25" s="14">
        <v>43073</v>
      </c>
      <c r="AH25" s="9" t="s">
        <v>88</v>
      </c>
      <c r="AI25" s="9" t="s">
        <v>100</v>
      </c>
      <c r="AJ25" s="9" t="s">
        <v>84</v>
      </c>
      <c r="AK25" s="9"/>
      <c r="AL25" s="9"/>
      <c r="AM25" s="9"/>
      <c r="AN25" s="9" t="s">
        <v>84</v>
      </c>
      <c r="AO25" s="9" t="s">
        <v>84</v>
      </c>
      <c r="AP25" s="15" t="s">
        <v>101</v>
      </c>
      <c r="AQ25" s="9" t="s">
        <v>100</v>
      </c>
      <c r="AR25" s="16" t="s">
        <v>102</v>
      </c>
      <c r="AS25" s="17" t="s">
        <v>86</v>
      </c>
      <c r="AT25" s="17" t="s">
        <v>114</v>
      </c>
      <c r="AU25" s="18">
        <v>0</v>
      </c>
      <c r="AV25" s="18">
        <v>0</v>
      </c>
      <c r="AW25" s="18">
        <v>0</v>
      </c>
      <c r="AX25" s="18">
        <v>0</v>
      </c>
      <c r="AY25" s="19">
        <v>2</v>
      </c>
      <c r="AZ25" s="20">
        <v>0</v>
      </c>
      <c r="BA25" s="19">
        <v>0</v>
      </c>
    </row>
    <row r="26" spans="1:53" ht="39.950000000000003" customHeight="1" x14ac:dyDescent="0.25">
      <c r="A26" s="45">
        <v>5832471</v>
      </c>
      <c r="B26" s="45" t="s">
        <v>182</v>
      </c>
      <c r="C26" s="4">
        <v>278</v>
      </c>
      <c r="D26" s="9" t="s">
        <v>19</v>
      </c>
      <c r="E26" s="9" t="s">
        <v>79</v>
      </c>
      <c r="F26" s="10">
        <v>119142.44</v>
      </c>
      <c r="G26" s="10">
        <v>0</v>
      </c>
      <c r="H26" s="10">
        <v>0</v>
      </c>
      <c r="I26" s="10">
        <v>0</v>
      </c>
      <c r="J26" s="10">
        <v>0</v>
      </c>
      <c r="K26" s="10">
        <v>2949.1</v>
      </c>
      <c r="L26" s="11">
        <f t="shared" si="0"/>
        <v>119142.44</v>
      </c>
      <c r="M26" s="11">
        <f t="shared" si="1"/>
        <v>92044.450000000012</v>
      </c>
      <c r="N26" s="10">
        <f>89095.35+J26+K26</f>
        <v>92044.450000000012</v>
      </c>
      <c r="O26" s="11">
        <f t="shared" si="2"/>
        <v>119142.44</v>
      </c>
      <c r="P26" s="12">
        <v>0</v>
      </c>
      <c r="Q26" s="12">
        <v>176793.5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f>540+15.5+170+110+5000</f>
        <v>5835.5</v>
      </c>
      <c r="X26" s="12">
        <v>0</v>
      </c>
      <c r="Y26" s="12">
        <v>12225.6</v>
      </c>
      <c r="Z26" s="12">
        <v>96610</v>
      </c>
      <c r="AA26" s="12">
        <v>4978.3999999999996</v>
      </c>
      <c r="AB26" s="12">
        <v>57144</v>
      </c>
      <c r="AC26" s="4" t="s">
        <v>87</v>
      </c>
      <c r="AD26" s="4">
        <v>0</v>
      </c>
      <c r="AE26" s="13" t="s">
        <v>81</v>
      </c>
      <c r="AF26" s="12">
        <v>0</v>
      </c>
      <c r="AG26" s="14">
        <v>43341</v>
      </c>
      <c r="AH26" s="9" t="s">
        <v>82</v>
      </c>
      <c r="AI26" s="9" t="s">
        <v>83</v>
      </c>
      <c r="AJ26" s="9" t="s">
        <v>84</v>
      </c>
      <c r="AK26" s="9" t="s">
        <v>130</v>
      </c>
      <c r="AL26" s="9" t="s">
        <v>131</v>
      </c>
      <c r="AM26" s="9" t="s">
        <v>132</v>
      </c>
      <c r="AN26" s="9" t="s">
        <v>84</v>
      </c>
      <c r="AO26" s="9" t="s">
        <v>84</v>
      </c>
      <c r="AP26" s="15" t="s">
        <v>84</v>
      </c>
      <c r="AQ26" s="9" t="s">
        <v>133</v>
      </c>
      <c r="AR26" s="16" t="s">
        <v>85</v>
      </c>
      <c r="AS26" s="17" t="s">
        <v>86</v>
      </c>
      <c r="AT26" s="17">
        <v>1156</v>
      </c>
      <c r="AU26" s="18">
        <v>1</v>
      </c>
      <c r="AV26" s="18">
        <v>1</v>
      </c>
      <c r="AW26" s="18">
        <v>0</v>
      </c>
      <c r="AX26" s="18">
        <v>0</v>
      </c>
      <c r="AY26" s="19">
        <v>1</v>
      </c>
      <c r="AZ26" s="20">
        <v>0</v>
      </c>
      <c r="BA26" s="19">
        <v>0</v>
      </c>
    </row>
    <row r="27" spans="1:53" ht="39.950000000000003" customHeight="1" x14ac:dyDescent="0.25">
      <c r="A27" s="45">
        <v>5832408</v>
      </c>
      <c r="B27" s="45" t="s">
        <v>183</v>
      </c>
      <c r="C27" s="4">
        <v>253</v>
      </c>
      <c r="D27" s="9" t="s">
        <v>15</v>
      </c>
      <c r="E27" s="9" t="s">
        <v>79</v>
      </c>
      <c r="F27" s="10">
        <v>50000.15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f t="shared" si="0"/>
        <v>50000.15</v>
      </c>
      <c r="M27" s="11">
        <f t="shared" si="1"/>
        <v>0</v>
      </c>
      <c r="N27" s="10">
        <v>0</v>
      </c>
      <c r="O27" s="11">
        <f t="shared" si="2"/>
        <v>50000.15</v>
      </c>
      <c r="P27" s="12">
        <v>0</v>
      </c>
      <c r="Q27" s="12">
        <v>0</v>
      </c>
      <c r="R27" s="12">
        <v>53293.78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4" t="s">
        <v>87</v>
      </c>
      <c r="AD27" s="4">
        <v>0</v>
      </c>
      <c r="AE27" s="13" t="s">
        <v>81</v>
      </c>
      <c r="AF27" s="12">
        <v>0</v>
      </c>
      <c r="AG27" s="14">
        <v>43619</v>
      </c>
      <c r="AH27" s="9" t="s">
        <v>88</v>
      </c>
      <c r="AI27" s="9" t="s">
        <v>89</v>
      </c>
      <c r="AJ27" s="9" t="s">
        <v>103</v>
      </c>
      <c r="AK27" s="9"/>
      <c r="AL27" s="9"/>
      <c r="AM27" s="9"/>
      <c r="AN27" s="9" t="s">
        <v>84</v>
      </c>
      <c r="AO27" s="9" t="s">
        <v>84</v>
      </c>
      <c r="AP27" s="15" t="s">
        <v>84</v>
      </c>
      <c r="AQ27" s="9" t="s">
        <v>110</v>
      </c>
      <c r="AR27" s="16" t="s">
        <v>85</v>
      </c>
      <c r="AS27" s="17" t="s">
        <v>86</v>
      </c>
      <c r="AT27" s="17">
        <v>1330</v>
      </c>
      <c r="AU27" s="18">
        <v>0</v>
      </c>
      <c r="AV27" s="18">
        <v>0</v>
      </c>
      <c r="AW27" s="18">
        <v>0</v>
      </c>
      <c r="AX27" s="18">
        <v>0</v>
      </c>
      <c r="AY27" s="19">
        <v>1</v>
      </c>
      <c r="AZ27" s="20">
        <v>0</v>
      </c>
      <c r="BA27" s="19">
        <v>0</v>
      </c>
    </row>
    <row r="28" spans="1:53" ht="39.950000000000003" customHeight="1" x14ac:dyDescent="0.25">
      <c r="A28" s="9">
        <v>5832002</v>
      </c>
      <c r="B28" s="45" t="s">
        <v>185</v>
      </c>
      <c r="C28" s="4">
        <v>101</v>
      </c>
      <c r="D28" s="9" t="s">
        <v>9</v>
      </c>
      <c r="E28" s="9" t="s">
        <v>79</v>
      </c>
      <c r="F28" s="10">
        <v>642.30999999999995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1">
        <f t="shared" ref="L28:L40" si="3">F28+G28+H28+I28</f>
        <v>642.30999999999995</v>
      </c>
      <c r="M28" s="11">
        <f t="shared" ref="M28:M40" si="4">N28-P28</f>
        <v>0</v>
      </c>
      <c r="N28" s="10">
        <v>0</v>
      </c>
      <c r="O28" s="11">
        <f t="shared" ref="O28:O40" si="5">IF(M28&gt;=L28,M28,L28)</f>
        <v>642.30999999999995</v>
      </c>
      <c r="P28" s="12">
        <v>0</v>
      </c>
      <c r="Q28" s="12">
        <v>35500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4" t="s">
        <v>87</v>
      </c>
      <c r="AD28" s="4">
        <v>0</v>
      </c>
      <c r="AE28" s="13" t="s">
        <v>81</v>
      </c>
      <c r="AF28" s="12">
        <v>0</v>
      </c>
      <c r="AG28" s="14">
        <v>43046</v>
      </c>
      <c r="AH28" s="9" t="s">
        <v>88</v>
      </c>
      <c r="AI28" s="9" t="s">
        <v>100</v>
      </c>
      <c r="AJ28" s="9" t="s">
        <v>84</v>
      </c>
      <c r="AK28" s="9"/>
      <c r="AL28" s="9"/>
      <c r="AM28" s="9"/>
      <c r="AN28" s="9" t="s">
        <v>84</v>
      </c>
      <c r="AO28" s="9" t="s">
        <v>84</v>
      </c>
      <c r="AP28" s="15" t="s">
        <v>101</v>
      </c>
      <c r="AQ28" s="9" t="s">
        <v>100</v>
      </c>
      <c r="AR28" s="16" t="s">
        <v>102</v>
      </c>
      <c r="AS28" s="17" t="s">
        <v>86</v>
      </c>
      <c r="AT28" s="17">
        <v>1331</v>
      </c>
      <c r="AU28" s="18">
        <v>0</v>
      </c>
      <c r="AV28" s="18">
        <v>0</v>
      </c>
      <c r="AW28" s="18">
        <v>0</v>
      </c>
      <c r="AX28" s="18">
        <v>0</v>
      </c>
      <c r="AY28" s="19">
        <v>1</v>
      </c>
      <c r="AZ28" s="20">
        <v>0</v>
      </c>
      <c r="BA28" s="19">
        <v>0</v>
      </c>
    </row>
    <row r="29" spans="1:53" ht="39.950000000000003" customHeight="1" x14ac:dyDescent="0.25">
      <c r="A29" s="9">
        <v>5832977</v>
      </c>
      <c r="B29" s="45" t="s">
        <v>185</v>
      </c>
      <c r="C29" s="4">
        <v>486</v>
      </c>
      <c r="D29" s="9" t="s">
        <v>31</v>
      </c>
      <c r="E29" s="9" t="s">
        <v>79</v>
      </c>
      <c r="F29" s="10">
        <v>9299.36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1">
        <f t="shared" si="3"/>
        <v>9299.36</v>
      </c>
      <c r="M29" s="11">
        <f t="shared" si="4"/>
        <v>0</v>
      </c>
      <c r="N29" s="10">
        <v>0</v>
      </c>
      <c r="O29" s="11">
        <f t="shared" si="5"/>
        <v>9299.36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4" t="s">
        <v>87</v>
      </c>
      <c r="AD29" s="4">
        <v>0</v>
      </c>
      <c r="AE29" s="13" t="s">
        <v>81</v>
      </c>
      <c r="AF29" s="12">
        <v>0</v>
      </c>
      <c r="AG29" s="14">
        <v>43073</v>
      </c>
      <c r="AH29" s="9" t="s">
        <v>88</v>
      </c>
      <c r="AI29" s="9" t="s">
        <v>100</v>
      </c>
      <c r="AJ29" s="9" t="s">
        <v>84</v>
      </c>
      <c r="AK29" s="9"/>
      <c r="AL29" s="9"/>
      <c r="AM29" s="9"/>
      <c r="AN29" s="9" t="s">
        <v>84</v>
      </c>
      <c r="AO29" s="9" t="s">
        <v>84</v>
      </c>
      <c r="AP29" s="15" t="s">
        <v>101</v>
      </c>
      <c r="AQ29" s="9" t="s">
        <v>100</v>
      </c>
      <c r="AR29" s="16" t="s">
        <v>102</v>
      </c>
      <c r="AS29" s="17" t="s">
        <v>86</v>
      </c>
      <c r="AT29" s="17">
        <v>1330</v>
      </c>
      <c r="AU29" s="18">
        <v>0</v>
      </c>
      <c r="AV29" s="18">
        <v>0</v>
      </c>
      <c r="AW29" s="18">
        <v>0</v>
      </c>
      <c r="AX29" s="18">
        <v>0</v>
      </c>
      <c r="AY29" s="19">
        <v>1</v>
      </c>
      <c r="AZ29" s="20">
        <v>0</v>
      </c>
      <c r="BA29" s="19">
        <v>0</v>
      </c>
    </row>
    <row r="30" spans="1:53" ht="39.950000000000003" customHeight="1" x14ac:dyDescent="0.25">
      <c r="A30" s="9">
        <v>6491147</v>
      </c>
      <c r="B30" s="45" t="s">
        <v>186</v>
      </c>
      <c r="C30" s="4">
        <v>1145</v>
      </c>
      <c r="D30" s="9" t="s">
        <v>36</v>
      </c>
      <c r="E30" s="9" t="s">
        <v>79</v>
      </c>
      <c r="F30" s="10">
        <v>4035.47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1">
        <f t="shared" si="3"/>
        <v>4035.47</v>
      </c>
      <c r="M30" s="11">
        <f t="shared" si="4"/>
        <v>0</v>
      </c>
      <c r="N30" s="10">
        <v>0</v>
      </c>
      <c r="O30" s="11">
        <f t="shared" si="5"/>
        <v>4035.47</v>
      </c>
      <c r="P30" s="12">
        <v>0</v>
      </c>
      <c r="Q30" s="12">
        <v>129588.53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4" t="s">
        <v>80</v>
      </c>
      <c r="AD30" s="4">
        <v>0</v>
      </c>
      <c r="AE30" s="13" t="s">
        <v>81</v>
      </c>
      <c r="AF30" s="12">
        <v>0</v>
      </c>
      <c r="AG30" s="14">
        <v>42913</v>
      </c>
      <c r="AH30" s="9" t="s">
        <v>88</v>
      </c>
      <c r="AI30" s="9" t="s">
        <v>100</v>
      </c>
      <c r="AJ30" s="9" t="s">
        <v>84</v>
      </c>
      <c r="AK30" s="9"/>
      <c r="AL30" s="9"/>
      <c r="AM30" s="9"/>
      <c r="AN30" s="9" t="s">
        <v>84</v>
      </c>
      <c r="AO30" s="9" t="s">
        <v>84</v>
      </c>
      <c r="AP30" s="15" t="s">
        <v>106</v>
      </c>
      <c r="AQ30" s="9" t="s">
        <v>100</v>
      </c>
      <c r="AR30" s="16" t="s">
        <v>102</v>
      </c>
      <c r="AS30" s="17" t="s">
        <v>86</v>
      </c>
      <c r="AT30" s="17">
        <v>1082</v>
      </c>
      <c r="AU30" s="18">
        <v>0</v>
      </c>
      <c r="AV30" s="18">
        <v>0</v>
      </c>
      <c r="AW30" s="18">
        <v>0</v>
      </c>
      <c r="AX30" s="18">
        <v>0</v>
      </c>
      <c r="AY30" s="19">
        <v>1</v>
      </c>
      <c r="AZ30" s="20">
        <v>0</v>
      </c>
      <c r="BA30" s="19">
        <v>0</v>
      </c>
    </row>
    <row r="31" spans="1:53" ht="39.950000000000003" customHeight="1" x14ac:dyDescent="0.25">
      <c r="A31" s="9">
        <v>553138</v>
      </c>
      <c r="B31" s="45" t="s">
        <v>182</v>
      </c>
      <c r="C31" s="4">
        <v>31</v>
      </c>
      <c r="D31" s="9" t="s">
        <v>4</v>
      </c>
      <c r="E31" s="9" t="s">
        <v>79</v>
      </c>
      <c r="F31" s="10">
        <v>12258.21</v>
      </c>
      <c r="G31" s="10">
        <f>8916.2+2055.2+60370.42</f>
        <v>71341.820000000007</v>
      </c>
      <c r="H31" s="10">
        <v>0</v>
      </c>
      <c r="I31" s="10">
        <v>0</v>
      </c>
      <c r="J31" s="10">
        <v>0</v>
      </c>
      <c r="K31" s="10">
        <v>0</v>
      </c>
      <c r="L31" s="11">
        <f t="shared" si="3"/>
        <v>83600.03</v>
      </c>
      <c r="M31" s="11">
        <f t="shared" si="4"/>
        <v>83712.38</v>
      </c>
      <c r="N31" s="10">
        <f>122300.95+J31+K31</f>
        <v>122300.95</v>
      </c>
      <c r="O31" s="11">
        <f t="shared" si="5"/>
        <v>83712.38</v>
      </c>
      <c r="P31" s="12">
        <v>38588.57</v>
      </c>
      <c r="Q31" s="12">
        <v>38588.57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4" t="s">
        <v>87</v>
      </c>
      <c r="AD31" s="4">
        <v>0</v>
      </c>
      <c r="AE31" s="13" t="s">
        <v>81</v>
      </c>
      <c r="AF31" s="12">
        <v>0</v>
      </c>
      <c r="AG31" s="14">
        <v>41408</v>
      </c>
      <c r="AH31" s="9" t="s">
        <v>82</v>
      </c>
      <c r="AI31" s="9" t="s">
        <v>83</v>
      </c>
      <c r="AJ31" s="9" t="s">
        <v>84</v>
      </c>
      <c r="AK31" s="9" t="s">
        <v>96</v>
      </c>
      <c r="AL31" s="9" t="s">
        <v>97</v>
      </c>
      <c r="AM31" s="9" t="s">
        <v>98</v>
      </c>
      <c r="AN31" s="9" t="s">
        <v>84</v>
      </c>
      <c r="AO31" s="9" t="s">
        <v>84</v>
      </c>
      <c r="AP31" s="15" t="s">
        <v>84</v>
      </c>
      <c r="AQ31" s="9" t="s">
        <v>99</v>
      </c>
      <c r="AR31" s="16" t="s">
        <v>85</v>
      </c>
      <c r="AS31" s="17" t="s">
        <v>90</v>
      </c>
      <c r="AT31" s="17">
        <v>2605</v>
      </c>
      <c r="AU31" s="18">
        <v>1</v>
      </c>
      <c r="AV31" s="18">
        <v>1</v>
      </c>
      <c r="AW31" s="18">
        <v>0</v>
      </c>
      <c r="AX31" s="18">
        <v>0</v>
      </c>
      <c r="AY31" s="19">
        <v>1</v>
      </c>
      <c r="AZ31" s="20">
        <v>0</v>
      </c>
      <c r="BA31" s="19">
        <v>0</v>
      </c>
    </row>
    <row r="32" spans="1:53" ht="39.950000000000003" customHeight="1" x14ac:dyDescent="0.25">
      <c r="A32" s="9">
        <v>5831933</v>
      </c>
      <c r="B32" s="45" t="s">
        <v>186</v>
      </c>
      <c r="C32" s="4">
        <v>72</v>
      </c>
      <c r="D32" s="9" t="s">
        <v>7</v>
      </c>
      <c r="E32" s="9" t="s">
        <v>79</v>
      </c>
      <c r="F32" s="10">
        <v>574.09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1">
        <f t="shared" si="3"/>
        <v>574.09</v>
      </c>
      <c r="M32" s="11">
        <f t="shared" si="4"/>
        <v>0</v>
      </c>
      <c r="N32" s="10">
        <v>0</v>
      </c>
      <c r="O32" s="11">
        <f t="shared" si="5"/>
        <v>574.09</v>
      </c>
      <c r="P32" s="12">
        <v>0</v>
      </c>
      <c r="Q32" s="12">
        <v>228911.39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4" t="s">
        <v>87</v>
      </c>
      <c r="AD32" s="9">
        <v>0</v>
      </c>
      <c r="AE32" s="9" t="s">
        <v>81</v>
      </c>
      <c r="AF32" s="9">
        <v>0</v>
      </c>
      <c r="AG32" s="14">
        <v>43738</v>
      </c>
      <c r="AH32" s="9" t="s">
        <v>88</v>
      </c>
      <c r="AI32" s="9" t="s">
        <v>100</v>
      </c>
      <c r="AJ32" s="9" t="s">
        <v>84</v>
      </c>
      <c r="AK32" s="9"/>
      <c r="AL32" s="15"/>
      <c r="AM32" s="9"/>
      <c r="AN32" s="16" t="s">
        <v>84</v>
      </c>
      <c r="AO32" s="17" t="s">
        <v>84</v>
      </c>
      <c r="AP32" s="17" t="s">
        <v>101</v>
      </c>
      <c r="AQ32" s="18" t="s">
        <v>100</v>
      </c>
      <c r="AR32" s="18" t="s">
        <v>102</v>
      </c>
      <c r="AS32" s="18" t="s">
        <v>86</v>
      </c>
      <c r="AT32" s="18">
        <v>1331</v>
      </c>
      <c r="AU32" s="19">
        <v>0</v>
      </c>
      <c r="AV32" s="20">
        <v>0</v>
      </c>
      <c r="AW32" s="19">
        <v>0</v>
      </c>
      <c r="AX32">
        <v>0</v>
      </c>
      <c r="AY32">
        <v>1</v>
      </c>
      <c r="AZ32">
        <v>0</v>
      </c>
      <c r="BA32">
        <v>0</v>
      </c>
    </row>
    <row r="33" spans="1:53" ht="39.950000000000003" customHeight="1" x14ac:dyDescent="0.25">
      <c r="A33" s="9">
        <v>5832412</v>
      </c>
      <c r="B33" s="45" t="s">
        <v>182</v>
      </c>
      <c r="C33" s="4">
        <v>246</v>
      </c>
      <c r="D33" s="9" t="s">
        <v>16</v>
      </c>
      <c r="E33" s="9" t="s">
        <v>79</v>
      </c>
      <c r="F33" s="10">
        <v>16573.75</v>
      </c>
      <c r="G33" s="10">
        <v>354.61</v>
      </c>
      <c r="H33" s="10">
        <v>0</v>
      </c>
      <c r="I33" s="10">
        <v>0</v>
      </c>
      <c r="J33" s="10">
        <v>30648.400000000001</v>
      </c>
      <c r="K33" s="10">
        <v>90602.41</v>
      </c>
      <c r="L33" s="11">
        <f t="shared" si="3"/>
        <v>16928.36</v>
      </c>
      <c r="M33" s="11">
        <f t="shared" si="4"/>
        <v>208163.53</v>
      </c>
      <c r="N33" s="10">
        <f>163250.81+5769+J33+K33</f>
        <v>290270.62</v>
      </c>
      <c r="O33" s="11">
        <f t="shared" si="5"/>
        <v>208163.53</v>
      </c>
      <c r="P33" s="12">
        <v>82107.09</v>
      </c>
      <c r="Q33" s="12">
        <v>82107.09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82107.09</v>
      </c>
      <c r="AB33" s="12">
        <v>0</v>
      </c>
      <c r="AC33" s="14" t="s">
        <v>87</v>
      </c>
      <c r="AD33" s="9">
        <v>0</v>
      </c>
      <c r="AE33" s="9" t="s">
        <v>81</v>
      </c>
      <c r="AF33" s="9">
        <v>0</v>
      </c>
      <c r="AG33" s="14">
        <v>43428</v>
      </c>
      <c r="AH33" s="9" t="s">
        <v>82</v>
      </c>
      <c r="AI33" s="9" t="s">
        <v>83</v>
      </c>
      <c r="AJ33" s="9" t="s">
        <v>84</v>
      </c>
      <c r="AK33" s="9" t="s">
        <v>122</v>
      </c>
      <c r="AL33" s="15" t="s">
        <v>123</v>
      </c>
      <c r="AM33" s="9" t="s">
        <v>124</v>
      </c>
      <c r="AN33" s="16" t="s">
        <v>84</v>
      </c>
      <c r="AO33" s="17" t="s">
        <v>84</v>
      </c>
      <c r="AP33" s="17" t="s">
        <v>84</v>
      </c>
      <c r="AQ33" s="18" t="s">
        <v>125</v>
      </c>
      <c r="AR33" s="18" t="s">
        <v>85</v>
      </c>
      <c r="AS33" s="18" t="s">
        <v>86</v>
      </c>
      <c r="AT33" s="18">
        <v>1436</v>
      </c>
      <c r="AU33" s="19">
        <v>1</v>
      </c>
      <c r="AV33" s="20">
        <v>1</v>
      </c>
      <c r="AW33" s="19">
        <v>0</v>
      </c>
      <c r="AX33">
        <v>0</v>
      </c>
      <c r="AY33">
        <v>1</v>
      </c>
      <c r="AZ33">
        <v>0</v>
      </c>
      <c r="BA33">
        <v>0</v>
      </c>
    </row>
    <row r="34" spans="1:53" ht="39.950000000000003" customHeight="1" x14ac:dyDescent="0.25">
      <c r="A34" s="47">
        <v>5832672</v>
      </c>
      <c r="B34" s="45" t="s">
        <v>187</v>
      </c>
      <c r="C34" s="4">
        <v>351</v>
      </c>
      <c r="D34" s="9" t="s">
        <v>24</v>
      </c>
      <c r="E34" s="9" t="s">
        <v>79</v>
      </c>
      <c r="F34" s="10">
        <v>2125.1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3"/>
        <v>2125.1</v>
      </c>
      <c r="M34" s="11">
        <f t="shared" si="4"/>
        <v>0</v>
      </c>
      <c r="N34" s="10">
        <v>0</v>
      </c>
      <c r="O34" s="11">
        <f t="shared" si="5"/>
        <v>2125.1</v>
      </c>
      <c r="P34" s="12">
        <v>0</v>
      </c>
      <c r="Q34" s="12">
        <v>208000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4" t="s">
        <v>87</v>
      </c>
      <c r="AD34" s="9">
        <v>0</v>
      </c>
      <c r="AE34" s="9" t="s">
        <v>81</v>
      </c>
      <c r="AF34" s="9">
        <v>0</v>
      </c>
      <c r="AG34" s="14">
        <v>43788</v>
      </c>
      <c r="AH34" s="9" t="s">
        <v>88</v>
      </c>
      <c r="AI34" s="9" t="s">
        <v>100</v>
      </c>
      <c r="AJ34" s="9" t="s">
        <v>84</v>
      </c>
      <c r="AK34" s="9"/>
      <c r="AL34" s="15"/>
      <c r="AM34" s="9"/>
      <c r="AN34" s="16" t="s">
        <v>84</v>
      </c>
      <c r="AO34" s="17" t="s">
        <v>84</v>
      </c>
      <c r="AP34" s="17" t="s">
        <v>101</v>
      </c>
      <c r="AQ34" s="18" t="s">
        <v>100</v>
      </c>
      <c r="AR34" s="18" t="s">
        <v>102</v>
      </c>
      <c r="AS34" s="18" t="s">
        <v>86</v>
      </c>
      <c r="AT34" s="18">
        <v>1351</v>
      </c>
      <c r="AU34" s="19">
        <v>0</v>
      </c>
      <c r="AV34" s="20">
        <v>0</v>
      </c>
      <c r="AW34" s="19">
        <v>0</v>
      </c>
      <c r="AX34">
        <v>0</v>
      </c>
      <c r="AY34">
        <v>1</v>
      </c>
      <c r="AZ34">
        <v>0</v>
      </c>
      <c r="BA34">
        <v>0</v>
      </c>
    </row>
    <row r="35" spans="1:53" ht="39.950000000000003" customHeight="1" x14ac:dyDescent="0.25">
      <c r="A35" s="47">
        <v>5832657</v>
      </c>
      <c r="B35" s="45" t="s">
        <v>188</v>
      </c>
      <c r="C35" s="4">
        <v>345</v>
      </c>
      <c r="D35" s="9" t="s">
        <v>23</v>
      </c>
      <c r="E35" s="9" t="s">
        <v>79</v>
      </c>
      <c r="F35" s="10">
        <v>48333.23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1">
        <f t="shared" si="3"/>
        <v>48333.23</v>
      </c>
      <c r="M35" s="11">
        <f t="shared" si="4"/>
        <v>0</v>
      </c>
      <c r="N35" s="10">
        <v>0</v>
      </c>
      <c r="O35" s="11">
        <f t="shared" si="5"/>
        <v>48333.23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4" t="s">
        <v>87</v>
      </c>
      <c r="AD35" s="9">
        <v>0</v>
      </c>
      <c r="AE35" s="9" t="s">
        <v>81</v>
      </c>
      <c r="AF35" s="9">
        <v>0</v>
      </c>
      <c r="AG35" s="14">
        <v>43696</v>
      </c>
      <c r="AH35" s="9" t="s">
        <v>88</v>
      </c>
      <c r="AI35" s="9" t="s">
        <v>100</v>
      </c>
      <c r="AJ35" s="9" t="s">
        <v>84</v>
      </c>
      <c r="AK35" s="9"/>
      <c r="AL35" s="15"/>
      <c r="AM35" s="9"/>
      <c r="AN35" s="16" t="s">
        <v>84</v>
      </c>
      <c r="AO35" s="17" t="s">
        <v>84</v>
      </c>
      <c r="AP35" s="17" t="s">
        <v>101</v>
      </c>
      <c r="AQ35" s="18" t="s">
        <v>100</v>
      </c>
      <c r="AR35" s="18" t="s">
        <v>102</v>
      </c>
      <c r="AS35" s="18" t="s">
        <v>86</v>
      </c>
      <c r="AT35" s="18">
        <v>1352</v>
      </c>
      <c r="AU35" s="19">
        <v>0</v>
      </c>
      <c r="AV35" s="20">
        <v>0</v>
      </c>
      <c r="AW35" s="19">
        <v>0</v>
      </c>
      <c r="AX35">
        <v>0</v>
      </c>
      <c r="AY35">
        <v>1</v>
      </c>
      <c r="AZ35">
        <v>0</v>
      </c>
      <c r="BA35">
        <v>0</v>
      </c>
    </row>
    <row r="36" spans="1:53" ht="39.950000000000003" customHeight="1" x14ac:dyDescent="0.25">
      <c r="A36" s="47">
        <v>5832156</v>
      </c>
      <c r="B36" s="45" t="s">
        <v>189</v>
      </c>
      <c r="C36" s="4">
        <v>171</v>
      </c>
      <c r="D36" s="9" t="s">
        <v>12</v>
      </c>
      <c r="E36" s="9" t="s">
        <v>79</v>
      </c>
      <c r="F36" s="10">
        <v>14261.18</v>
      </c>
      <c r="G36" s="10">
        <v>0</v>
      </c>
      <c r="H36" s="10">
        <v>0</v>
      </c>
      <c r="I36" s="10">
        <v>0</v>
      </c>
      <c r="J36" s="10">
        <v>1320.94</v>
      </c>
      <c r="K36" s="10">
        <v>1488.17</v>
      </c>
      <c r="L36" s="11">
        <f t="shared" si="3"/>
        <v>14261.18</v>
      </c>
      <c r="M36" s="11">
        <f t="shared" si="4"/>
        <v>30750.629999999997</v>
      </c>
      <c r="N36" s="10">
        <f>26933.51+1008.01+J36+K36</f>
        <v>30750.629999999997</v>
      </c>
      <c r="O36" s="11">
        <f t="shared" si="5"/>
        <v>30750.629999999997</v>
      </c>
      <c r="P36" s="12">
        <v>0</v>
      </c>
      <c r="Q36" s="12">
        <v>91709.58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4" t="s">
        <v>87</v>
      </c>
      <c r="AD36" s="9">
        <v>0</v>
      </c>
      <c r="AE36" s="9" t="s">
        <v>81</v>
      </c>
      <c r="AF36" s="9">
        <v>0</v>
      </c>
      <c r="AG36" s="14">
        <v>43035</v>
      </c>
      <c r="AH36" s="9" t="s">
        <v>104</v>
      </c>
      <c r="AI36" s="9" t="s">
        <v>105</v>
      </c>
      <c r="AJ36" s="9" t="s">
        <v>115</v>
      </c>
      <c r="AK36" s="9" t="s">
        <v>116</v>
      </c>
      <c r="AL36" s="15" t="s">
        <v>117</v>
      </c>
      <c r="AM36" s="9" t="s">
        <v>118</v>
      </c>
      <c r="AN36" s="16" t="s">
        <v>84</v>
      </c>
      <c r="AO36" s="17" t="s">
        <v>84</v>
      </c>
      <c r="AP36" s="17" t="s">
        <v>84</v>
      </c>
      <c r="AQ36" s="18" t="s">
        <v>119</v>
      </c>
      <c r="AR36" s="18" t="s">
        <v>85</v>
      </c>
      <c r="AS36" s="18" t="s">
        <v>86</v>
      </c>
      <c r="AT36" s="18">
        <v>1191</v>
      </c>
      <c r="AU36" s="19">
        <v>1</v>
      </c>
      <c r="AV36" s="20">
        <v>1</v>
      </c>
      <c r="AW36" s="19">
        <v>0</v>
      </c>
      <c r="AX36">
        <v>0</v>
      </c>
      <c r="AY36">
        <v>1</v>
      </c>
      <c r="AZ36">
        <v>0</v>
      </c>
      <c r="BA36">
        <v>0</v>
      </c>
    </row>
    <row r="37" spans="1:53" ht="39.950000000000003" customHeight="1" x14ac:dyDescent="0.25">
      <c r="A37" s="47">
        <v>5831237</v>
      </c>
      <c r="B37" s="45" t="s">
        <v>190</v>
      </c>
      <c r="C37" s="4">
        <v>584</v>
      </c>
      <c r="D37" s="9" t="s">
        <v>33</v>
      </c>
      <c r="E37" s="9" t="s">
        <v>79</v>
      </c>
      <c r="F37" s="10">
        <v>4744.6000000000004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1">
        <f t="shared" si="3"/>
        <v>4744.6000000000004</v>
      </c>
      <c r="M37" s="11">
        <f t="shared" si="4"/>
        <v>0</v>
      </c>
      <c r="N37" s="10">
        <v>0</v>
      </c>
      <c r="O37" s="11">
        <f t="shared" si="5"/>
        <v>4744.6000000000004</v>
      </c>
      <c r="P37" s="12">
        <v>0</v>
      </c>
      <c r="Q37" s="12">
        <v>192000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4" t="s">
        <v>87</v>
      </c>
      <c r="AD37" s="9">
        <v>0</v>
      </c>
      <c r="AE37" s="9" t="s">
        <v>81</v>
      </c>
      <c r="AF37" s="9">
        <v>0</v>
      </c>
      <c r="AG37" s="14">
        <v>43551</v>
      </c>
      <c r="AH37" s="9" t="s">
        <v>88</v>
      </c>
      <c r="AI37" s="9" t="s">
        <v>100</v>
      </c>
      <c r="AJ37" s="9" t="s">
        <v>84</v>
      </c>
      <c r="AK37" s="9"/>
      <c r="AL37" s="15"/>
      <c r="AM37" s="9"/>
      <c r="AN37" s="16" t="s">
        <v>84</v>
      </c>
      <c r="AO37" s="17" t="s">
        <v>84</v>
      </c>
      <c r="AP37" s="17" t="s">
        <v>101</v>
      </c>
      <c r="AQ37" s="18" t="s">
        <v>100</v>
      </c>
      <c r="AR37" s="18" t="s">
        <v>102</v>
      </c>
      <c r="AS37" s="18" t="s">
        <v>86</v>
      </c>
      <c r="AT37" s="18">
        <v>493</v>
      </c>
      <c r="AU37" s="19">
        <v>0</v>
      </c>
      <c r="AV37" s="20">
        <v>0</v>
      </c>
      <c r="AW37" s="19">
        <v>0</v>
      </c>
      <c r="AX37">
        <v>0</v>
      </c>
      <c r="AY37">
        <v>1</v>
      </c>
      <c r="AZ37">
        <v>0</v>
      </c>
      <c r="BA37">
        <v>0</v>
      </c>
    </row>
    <row r="38" spans="1:53" ht="39.950000000000003" customHeight="1" x14ac:dyDescent="0.25">
      <c r="A38" s="47">
        <v>5831970</v>
      </c>
      <c r="B38" s="45" t="s">
        <v>191</v>
      </c>
      <c r="C38" s="4">
        <v>1146</v>
      </c>
      <c r="D38" s="9" t="s">
        <v>37</v>
      </c>
      <c r="E38" s="9" t="s">
        <v>79</v>
      </c>
      <c r="F38" s="10">
        <v>109343.26</v>
      </c>
      <c r="G38" s="10">
        <v>0</v>
      </c>
      <c r="H38" s="10">
        <v>0</v>
      </c>
      <c r="I38" s="10">
        <v>0</v>
      </c>
      <c r="J38" s="10">
        <v>29913.82</v>
      </c>
      <c r="K38" s="10">
        <v>82001.06</v>
      </c>
      <c r="L38" s="11">
        <f t="shared" si="3"/>
        <v>109343.26</v>
      </c>
      <c r="M38" s="11">
        <f t="shared" si="4"/>
        <v>111914.88000000012</v>
      </c>
      <c r="N38" s="10">
        <f>1215523.74+J38+K38</f>
        <v>1327438.6200000001</v>
      </c>
      <c r="O38" s="11">
        <f t="shared" si="5"/>
        <v>111914.88000000012</v>
      </c>
      <c r="P38" s="12">
        <v>1215523.74</v>
      </c>
      <c r="Q38" s="12">
        <v>1215523.74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4" t="s">
        <v>87</v>
      </c>
      <c r="AD38" s="9">
        <v>1</v>
      </c>
      <c r="AE38" s="9" t="s">
        <v>149</v>
      </c>
      <c r="AF38" s="9">
        <f>1710000+980000+1104000</f>
        <v>3794000</v>
      </c>
      <c r="AG38" s="14">
        <v>43250</v>
      </c>
      <c r="AH38" s="9" t="s">
        <v>104</v>
      </c>
      <c r="AI38" s="9" t="s">
        <v>105</v>
      </c>
      <c r="AJ38" s="9" t="s">
        <v>107</v>
      </c>
      <c r="AK38" s="9" t="s">
        <v>150</v>
      </c>
      <c r="AL38" s="15" t="s">
        <v>151</v>
      </c>
      <c r="AM38" s="9" t="s">
        <v>152</v>
      </c>
      <c r="AN38" s="16" t="s">
        <v>84</v>
      </c>
      <c r="AO38" s="17" t="s">
        <v>84</v>
      </c>
      <c r="AP38" s="17" t="s">
        <v>84</v>
      </c>
      <c r="AQ38" s="18" t="s">
        <v>153</v>
      </c>
      <c r="AR38" s="18" t="s">
        <v>85</v>
      </c>
      <c r="AS38" s="18" t="s">
        <v>86</v>
      </c>
      <c r="AT38" s="18">
        <v>0</v>
      </c>
      <c r="AU38" s="19">
        <v>1</v>
      </c>
      <c r="AV38" s="20">
        <v>1</v>
      </c>
      <c r="AW38" s="19">
        <v>0</v>
      </c>
      <c r="AX38">
        <v>0</v>
      </c>
      <c r="AY38">
        <v>1</v>
      </c>
      <c r="AZ38">
        <v>0</v>
      </c>
      <c r="BA38">
        <v>3</v>
      </c>
    </row>
    <row r="39" spans="1:53" ht="39.950000000000003" customHeight="1" x14ac:dyDescent="0.25">
      <c r="A39" s="47">
        <v>5832007</v>
      </c>
      <c r="B39" s="45" t="s">
        <v>192</v>
      </c>
      <c r="C39" s="4">
        <v>104</v>
      </c>
      <c r="D39" s="9" t="s">
        <v>10</v>
      </c>
      <c r="E39" s="9" t="s">
        <v>79</v>
      </c>
      <c r="F39" s="10">
        <v>133031.97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3"/>
        <v>133031.97</v>
      </c>
      <c r="M39" s="11">
        <f t="shared" si="4"/>
        <v>0</v>
      </c>
      <c r="N39" s="10">
        <v>0</v>
      </c>
      <c r="O39" s="11">
        <f t="shared" si="5"/>
        <v>133031.97</v>
      </c>
      <c r="P39" s="12">
        <v>0</v>
      </c>
      <c r="Q39" s="12">
        <v>49150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4" t="s">
        <v>87</v>
      </c>
      <c r="AD39" s="9">
        <v>1</v>
      </c>
      <c r="AE39" s="9" t="s">
        <v>81</v>
      </c>
      <c r="AF39" s="9">
        <v>0</v>
      </c>
      <c r="AG39" s="14">
        <v>43578</v>
      </c>
      <c r="AH39" s="9" t="s">
        <v>88</v>
      </c>
      <c r="AI39" s="9" t="s">
        <v>89</v>
      </c>
      <c r="AJ39" s="9" t="s">
        <v>103</v>
      </c>
      <c r="AK39" s="9"/>
      <c r="AL39" s="15"/>
      <c r="AM39" s="9"/>
      <c r="AN39" s="16" t="s">
        <v>84</v>
      </c>
      <c r="AO39" s="17" t="s">
        <v>84</v>
      </c>
      <c r="AP39" s="17" t="s">
        <v>84</v>
      </c>
      <c r="AQ39" s="18" t="s">
        <v>110</v>
      </c>
      <c r="AR39" s="18" t="s">
        <v>85</v>
      </c>
      <c r="AS39" s="18" t="s">
        <v>86</v>
      </c>
      <c r="AT39" s="18">
        <v>1345</v>
      </c>
      <c r="AU39" s="19">
        <v>0</v>
      </c>
      <c r="AV39" s="20">
        <v>0</v>
      </c>
      <c r="AW39" s="19">
        <v>0</v>
      </c>
      <c r="AX39">
        <v>0</v>
      </c>
      <c r="AY39">
        <v>1</v>
      </c>
      <c r="AZ39">
        <v>0</v>
      </c>
      <c r="BA39">
        <v>0</v>
      </c>
    </row>
    <row r="40" spans="1:53" ht="39.950000000000003" customHeight="1" x14ac:dyDescent="0.25">
      <c r="A40" s="47">
        <v>5832760</v>
      </c>
      <c r="B40" s="45" t="s">
        <v>193</v>
      </c>
      <c r="C40" s="4">
        <v>390</v>
      </c>
      <c r="D40" s="9" t="s">
        <v>27</v>
      </c>
      <c r="E40" s="9" t="s">
        <v>79</v>
      </c>
      <c r="F40" s="10">
        <v>4705.99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f t="shared" si="3"/>
        <v>4705.99</v>
      </c>
      <c r="M40" s="11">
        <f t="shared" si="4"/>
        <v>0</v>
      </c>
      <c r="N40" s="10">
        <v>0</v>
      </c>
      <c r="O40" s="11">
        <f t="shared" si="5"/>
        <v>4705.99</v>
      </c>
      <c r="P40" s="12">
        <v>0</v>
      </c>
      <c r="Q40" s="12">
        <v>7000</v>
      </c>
      <c r="R40" s="12">
        <f>69750+30000</f>
        <v>99750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4" t="s">
        <v>87</v>
      </c>
      <c r="AD40" s="9">
        <v>0</v>
      </c>
      <c r="AE40" s="9" t="s">
        <v>81</v>
      </c>
      <c r="AF40" s="9">
        <v>0</v>
      </c>
      <c r="AG40" s="14">
        <v>43346</v>
      </c>
      <c r="AH40" s="9" t="s">
        <v>88</v>
      </c>
      <c r="AI40" s="9" t="s">
        <v>89</v>
      </c>
      <c r="AJ40" s="9" t="s">
        <v>103</v>
      </c>
      <c r="AK40" s="9"/>
      <c r="AL40" s="15"/>
      <c r="AM40" s="9"/>
      <c r="AN40" s="16" t="s">
        <v>84</v>
      </c>
      <c r="AO40" s="17" t="s">
        <v>84</v>
      </c>
      <c r="AP40" s="17" t="s">
        <v>84</v>
      </c>
      <c r="AQ40" s="18" t="s">
        <v>139</v>
      </c>
      <c r="AR40" s="18" t="s">
        <v>85</v>
      </c>
      <c r="AS40" s="18" t="s">
        <v>86</v>
      </c>
      <c r="AT40" s="18">
        <v>1330</v>
      </c>
      <c r="AU40" s="19">
        <v>0</v>
      </c>
      <c r="AV40" s="20">
        <v>0</v>
      </c>
      <c r="AW40" s="19">
        <v>0</v>
      </c>
      <c r="AX40">
        <v>0</v>
      </c>
      <c r="AY40">
        <v>1</v>
      </c>
      <c r="AZ40">
        <v>0</v>
      </c>
      <c r="BA40">
        <v>0</v>
      </c>
    </row>
  </sheetData>
  <mergeCells count="1">
    <mergeCell ref="W2:A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Расшифровка</vt:lpstr>
      <vt:lpstr>Удаленные на 01.08.2021</vt:lpstr>
      <vt:lpstr>Расшифровка!Область_печати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2022-06-02T14:17:16Z</dcterms:modified>
</cp:coreProperties>
</file>