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Зарапина\БАНКИ\Смоленский Банк\На КОВ\Квартира Кульбаева Можайка публикация+ 13ФЛ и 2ЮЛ\Ответы на запросы\"/>
    </mc:Choice>
  </mc:AlternateContent>
  <bookViews>
    <workbookView xWindow="0" yWindow="0" windowWidth="19200" windowHeight="11745" firstSheet="1" activeTab="1"/>
  </bookViews>
  <sheets>
    <sheet name="Аукцион (как заполнять)" sheetId="1" state="hidden" r:id="rId1"/>
    <sheet name="Предложение" sheetId="16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6" l="1"/>
  <c r="F10" i="16" s="1"/>
  <c r="D10" i="16"/>
  <c r="D19" i="16" s="1"/>
  <c r="H15" i="16" l="1"/>
  <c r="H14" i="16"/>
  <c r="E17" i="16" l="1"/>
  <c r="F17" i="16" s="1"/>
  <c r="H17" i="16" s="1"/>
  <c r="I17" i="16" s="1"/>
  <c r="J17" i="16" s="1"/>
  <c r="K17" i="16" l="1"/>
  <c r="H16" i="16" l="1"/>
  <c r="I16" i="16" s="1"/>
  <c r="J16" i="16" s="1"/>
  <c r="E16" i="16"/>
  <c r="F15" i="16"/>
  <c r="I15" i="16" s="1"/>
  <c r="J15" i="16" s="1"/>
  <c r="E15" i="16"/>
  <c r="F14" i="16"/>
  <c r="I14" i="16" s="1"/>
  <c r="E14" i="16"/>
  <c r="F13" i="16"/>
  <c r="H13" i="16" s="1"/>
  <c r="I13" i="16" s="1"/>
  <c r="J13" i="16" s="1"/>
  <c r="E13" i="16"/>
  <c r="H12" i="16"/>
  <c r="I12" i="16" s="1"/>
  <c r="J12" i="16" s="1"/>
  <c r="E12" i="16"/>
  <c r="H11" i="16"/>
  <c r="I11" i="16" s="1"/>
  <c r="J11" i="16" s="1"/>
  <c r="J14" i="16" l="1"/>
  <c r="K16" i="16"/>
  <c r="K15" i="16"/>
  <c r="K14" i="16"/>
  <c r="K13" i="16"/>
  <c r="K12" i="16"/>
  <c r="K11" i="16"/>
  <c r="H10" i="16"/>
  <c r="I10" i="16" l="1"/>
  <c r="G9" i="16"/>
  <c r="G19" i="16" s="1"/>
  <c r="E9" i="16"/>
  <c r="E19" i="16" s="1"/>
  <c r="H8" i="16"/>
  <c r="I8" i="16" s="1"/>
  <c r="J8" i="16" s="1"/>
  <c r="H7" i="16"/>
  <c r="I7" i="16" s="1"/>
  <c r="J7" i="16" s="1"/>
  <c r="H6" i="16"/>
  <c r="I6" i="16" l="1"/>
  <c r="F9" i="16"/>
  <c r="F19" i="16" s="1"/>
  <c r="J10" i="16"/>
  <c r="K7" i="16"/>
  <c r="K8" i="16"/>
  <c r="J6" i="16" l="1"/>
  <c r="H9" i="16"/>
  <c r="K10" i="16"/>
  <c r="K6" i="16" l="1"/>
  <c r="I9" i="16"/>
  <c r="I19" i="16" s="1"/>
  <c r="H18" i="16"/>
  <c r="I18" i="16" s="1"/>
  <c r="J18" i="16" s="1"/>
  <c r="H19" i="16" l="1"/>
  <c r="K18" i="16"/>
  <c r="J9" i="16"/>
  <c r="J19" i="16" s="1"/>
  <c r="K9" i="16" l="1"/>
  <c r="K19" i="16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<sst xmlns="http://schemas.openxmlformats.org/spreadsheetml/2006/main" count="445" uniqueCount="326">
  <si>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</si>
  <si>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</si>
  <si>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</si>
  <si>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</si>
  <si>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</si>
  <si>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</si>
  <si>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</si>
  <si>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</si>
  <si>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</si>
  <si>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</si>
  <si>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</si>
  <si>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</si>
  <si>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</si>
  <si>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</si>
  <si>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</si>
  <si>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</si>
  <si>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</si>
  <si>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</si>
  <si>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</si>
  <si>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</si>
  <si>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</si>
  <si>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</si>
  <si>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</si>
  <si>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</si>
  <si>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</si>
  <si>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</si>
  <si>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</si>
  <si>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</si>
  <si>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</si>
  <si>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</si>
  <si>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</si>
  <si>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</si>
  <si>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</si>
  <si>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</si>
  <si>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</si>
  <si>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</si>
  <si>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</si>
  <si>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</si>
  <si>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</si>
  <si>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</si>
  <si>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</si>
  <si>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</si>
  <si>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</si>
  <si>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</si>
  <si>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</si>
  <si>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</si>
  <si>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</si>
  <si>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</si>
  <si>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</si>
  <si>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</si>
  <si>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</si>
  <si>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</si>
  <si>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</si>
  <si>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</si>
  <si>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</si>
  <si>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</si>
  <si>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</si>
  <si>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</si>
  <si>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</si>
  <si>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</si>
  <si>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</si>
  <si>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</si>
  <si>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</si>
  <si>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</si>
  <si>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</si>
  <si>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</si>
  <si>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</si>
  <si>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</si>
  <si>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</si>
  <si>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</si>
  <si>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</si>
  <si>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</si>
  <si>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</si>
  <si>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</si>
  <si>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</si>
  <si>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</si>
  <si>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</si>
  <si>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</si>
  <si>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</si>
  <si>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</si>
  <si>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</si>
  <si>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</si>
  <si>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</si>
  <si>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</si>
  <si>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</si>
  <si>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</si>
  <si>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</si>
  <si>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</si>
  <si>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</si>
  <si>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</si>
  <si>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</si>
  <si>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</si>
  <si>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</si>
  <si>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</si>
  <si>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</si>
  <si>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</si>
  <si>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</si>
  <si>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</si>
  <si>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</si>
  <si>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</si>
  <si>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</si>
  <si>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</si>
  <si>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</si>
  <si>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</si>
  <si>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</si>
  <si>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</si>
  <si>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</si>
  <si>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</si>
  <si>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</si>
  <si>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</si>
  <si>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</si>
  <si>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</si>
  <si>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</si>
  <si>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</si>
  <si>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</si>
  <si>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</si>
  <si>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</si>
  <si>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</si>
  <si>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</si>
  <si>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</si>
  <si>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</si>
  <si>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</si>
  <si>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</si>
  <si>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</si>
  <si>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</si>
  <si>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</si>
  <si>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</si>
  <si>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</si>
  <si>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</si>
  <si>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</si>
  <si>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</si>
  <si>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</si>
  <si>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</si>
  <si>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</si>
  <si>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</si>
  <si>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</si>
  <si>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</si>
  <si>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</si>
  <si>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</si>
  <si>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</si>
  <si>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</si>
  <si>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</si>
  <si>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</si>
  <si>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</si>
  <si>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</si>
  <si>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</si>
  <si>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</si>
  <si>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</si>
  <si>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</si>
  <si>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</si>
  <si>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</si>
  <si>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</si>
  <si>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</si>
  <si>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</si>
  <si>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</si>
  <si>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</si>
  <si>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</si>
  <si>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</si>
  <si>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</si>
  <si>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</si>
  <si>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</si>
  <si>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</si>
  <si>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</si>
  <si>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</si>
  <si>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</si>
  <si>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</si>
  <si>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</si>
  <si>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</si>
  <si>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</si>
  <si>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</si>
  <si>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</si>
  <si>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</si>
  <si>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</si>
  <si>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</si>
  <si>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</si>
  <si>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</si>
  <si>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</si>
  <si>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</si>
  <si>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</si>
  <si>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</si>
  <si>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</si>
  <si>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</si>
  <si>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</si>
  <si>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</si>
  <si>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</si>
  <si>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</si>
  <si>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</si>
  <si>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</si>
  <si>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</si>
  <si>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</si>
  <si>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</si>
  <si>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</si>
  <si>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</si>
  <si>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</si>
  <si>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</si>
  <si>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</si>
  <si>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</si>
  <si>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</si>
  <si>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</si>
  <si>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</si>
  <si>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</si>
  <si>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</si>
  <si>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</si>
  <si>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</si>
  <si>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</si>
  <si>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</si>
  <si>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</si>
  <si>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</si>
  <si>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</si>
  <si>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</si>
  <si>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</si>
  <si>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</si>
  <si>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</si>
  <si>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</si>
  <si>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</si>
  <si>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</si>
  <si>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</si>
  <si>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</si>
  <si>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</si>
  <si>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</si>
  <si>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</si>
  <si>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</si>
  <si>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</si>
  <si>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</si>
  <si>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</si>
  <si>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</si>
  <si>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</si>
  <si>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</si>
  <si>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</si>
  <si>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Стоимость лота, руб.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</si>
  <si>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</si>
  <si>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</si>
  <si>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</si>
  <si>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</si>
  <si>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</si>
  <si>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</si>
  <si>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</si>
  <si>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находится в стадии банкротства</t>
  </si>
  <si>
    <t>Гриценко Алексей Алексеевич</t>
  </si>
  <si>
    <t>Башкатов Андрей Вениаминович</t>
  </si>
  <si>
    <t>Колчин Алексей Владимирович</t>
  </si>
  <si>
    <t>КД 1497 от 19.09.2011</t>
  </si>
  <si>
    <t>Панин Сергей Владимирович</t>
  </si>
  <si>
    <t>КД 33 от 31.10.2011</t>
  </si>
  <si>
    <t>Буданов Владимир Борисович, солидарно с Раковым Алексеем Николаевичем</t>
  </si>
  <si>
    <t>Вид обеспечения</t>
  </si>
  <si>
    <t>Описание обеспечения</t>
  </si>
  <si>
    <t>Текущий статус обеспечения</t>
  </si>
  <si>
    <t>Испол. Производство</t>
  </si>
  <si>
    <t>Процедура банкротства</t>
  </si>
  <si>
    <t>Дополнительные комментарии (при наличии)</t>
  </si>
  <si>
    <t>Размер задолженности, установленный судом, руб.</t>
  </si>
  <si>
    <t>Сумма, поступившая по решению суда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</si>
  <si>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</si>
  <si>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</si>
  <si>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</si>
  <si>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</si>
  <si>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В какую очередь включены требования</t>
  </si>
  <si>
    <t>Какой % составляют требования Банка от общего размера требований</t>
  </si>
  <si>
    <t>Обеспечено требование залогом или нет</t>
  </si>
  <si>
    <t>Имущество, вявленное в ходе банкротства, стоимость</t>
  </si>
  <si>
    <t>Перспективы получения банком денежных средств</t>
  </si>
  <si>
    <t>нет</t>
  </si>
  <si>
    <t>По залогу просужены в 3 инстанциях. 
Все инстанции отказали в обращении взыскания на залог.
В ВС РФ не обращались.</t>
  </si>
  <si>
    <t>-</t>
  </si>
  <si>
    <t xml:space="preserve">КД 2224 от 01.11.2012, КД 2358 от 28.01.2013, решение Тверского районного суда г. Москвы от 30.05.2019 по делу 2-249/2019, КД 2658 от 20.09.2013, решение Тверского районного суда от 08.11.2018 по делу 2-4204/2018, КД 36572 от 06.02.2012, решение Чертановского районного суда г. Москвы от 01.11.2018 по делу 2-3638/2018, КД 50028 от 11.04.2013, решение Чертановского районного суда г. Москвы от 01.11.2018 по делу 2-3640/2018  </t>
  </si>
  <si>
    <t>Залога нет</t>
  </si>
  <si>
    <t>Короткевич Юрий Михайлович, солидарно с Короткевич Людмилой Петровной</t>
  </si>
  <si>
    <t>да</t>
  </si>
  <si>
    <t>поручительство ФЛ -Короткевич Людмила Петровна</t>
  </si>
  <si>
    <t>Залоги: Часть имущества реализовано с разрешения КУ, деньги поступили в конкурсную массу.  4 земельных участка, расположенных по адресу: г. Смоленск, Витебское шоссе ; 3 индивидуальных жилых дома, расположенных по адресу: г. Смоленск, Витебское шоссе -приняты на баланс Банка в счет гашения задолженности по КД</t>
  </si>
  <si>
    <t>КД 7250 от 02.08.2012, решение Промышленного районного суда г. Смоленска от 11.02.2016 по делу 2-68/2016</t>
  </si>
  <si>
    <t>КД 2073 от 09.08.2012, КД 30168 от 30.06.2011, Апелляционное определение судебной коллегии по гражданским делам московского городского суда от 04.07.2016 по делу 33-7837/2016</t>
  </si>
  <si>
    <t>Морозов Алексей Дмитриевич</t>
  </si>
  <si>
    <t>Родионов Антон Олегович</t>
  </si>
  <si>
    <t xml:space="preserve">в удовлетворении иска по залогу отказано в 3 инстанциях. Имеется только задолженность без залога. </t>
  </si>
  <si>
    <t xml:space="preserve">Чесноков Игорь Евгеньевич </t>
  </si>
  <si>
    <t>Залоги утрачены (квартира+нежилое). Покупатель квартиры Проничкин был признан добросовестным приобретателем в 3 инстанциях. В Верховный суд жалобу не поадвали.
Покупатель подвала была убита, при этом в рамках спора выяснилоась, что подвал является общим имуществом собственников дома, в связи с чем невозможно обратить взыскание.</t>
  </si>
  <si>
    <t>Туркина Татьяна Савельевна</t>
  </si>
  <si>
    <t>недвижимость</t>
  </si>
  <si>
    <t>Князев Василий Александрович</t>
  </si>
  <si>
    <t>Определение АС Смоленской обл. от 31.03.2016 по делу А62-7344/2013 об обязании возврата облигаций ОАО АКБ "Пробизнесбанк"</t>
  </si>
  <si>
    <t>ОАО АКБ "Пробизнесбанк" находится в стадии банкротства</t>
  </si>
  <si>
    <t xml:space="preserve">Князев В.А. - ИП № 106453/22/67036-ИП от  19.03.2018 (ФС № 020622748, обязать), в исполнении
 16.05.2022 обращение в МОСП по ОИП  о ходе ИП. 07.06.2022 поступили постановления: от 30.09.2021 об ограничении выезда,  от 05.05.2022 о назначении нового срока исполнения, от 27.05.2022 о передаче ИП в другое ОСП (Промышленное РОСП) 08.06.2022 обращение в Промышленное РОСП о ходе ИП. 14.07.2022 ответ на обращение: направлено извещение о вызове на прием, обновлены запросы в ЗАГС и ОАСР. 10.11.2022 обращение в ОСП о ходе ИП. 06.03.2023 повторное обращение в ОСП о предоставлении информации о ходе ИП и принятии мер принудительного характера. ( Действующее ИП - 1-е предьявление) </t>
  </si>
  <si>
    <t>Боев Сергей Валерьевич</t>
  </si>
  <si>
    <r>
      <t>КД №2546 от 02.07.2013, определение АС г.Москвы от 01.10.2020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 делу А40-343682/2019 о включении в третью очередь РТК (в части КД №2546 от 02.07.2023)</t>
    </r>
  </si>
  <si>
    <t>примечание</t>
  </si>
  <si>
    <t>Квартира, кадастровый номер: 67:27:0031412:1140, площадью 51,8 кв.м., расположенная по адресу:  г. Смоленск, ул. Попова, д. 125, кв. 23</t>
  </si>
  <si>
    <t>Жилое помещение, кадастровый номер: 67:27:0000000:2922, площадью 131,7 кв.м., расположенная по адресу: г. Смоленск, ул. Монастырщинская, д.14А, блок №1</t>
  </si>
  <si>
    <t>Квартира, кадастровый номер: 67:27:0031423:1277, площадью 45,2 кв.м., расположенная по адресу: г. Смоленск, ул. Попова, д. 119, кв. 35</t>
  </si>
  <si>
    <t>ИП в отношении заемщика №14896/16/67048-ИП от 16.08.2016- действующее
ИП. В отношении поручителя №14893/16/67048-ИП от 16.08.2016,- действующее ИП.</t>
  </si>
  <si>
    <t xml:space="preserve">1) ИП по определению суда на  461 918 906,22 окончено.
ФС № 031847077 от 04.04.2019 по делу А62-7344/2013 ВЗ – ИП № 30705/19/77027-ИП от 17.05.2019 – окончено 08.11.2021 по п.3 ч.1 ст. 46 (отсутствия информации о должнике и имуществе) 
2) в удовлетворении иска по залогу отказано в 3 инстанциях. Имеется только задолженность без залога. 
3) ИП по Решению Тверского суда также окончено 
ФС № 033050955 от 03.03.2022 по делу № 2-446/2019 – ИП № 48230/22/77027-ИП от 25.04.2022 – окончено 28.06.2022 по п.3 ч.1 ст. 46 (отсутствия информации о должнике и имуществе) 
</t>
  </si>
  <si>
    <t xml:space="preserve">Повторно не предъявляли в этом году
1.ФС № 020620465 выдан 27.10.2017 - 109846/17/77024-ИП от 21.11.2017 окончено 01.02.2018 по п.1 ч. 1 ст. 47
2. ФС № 020621744 выдан 25.12.2017 - 57211/18/77024-ИП от 01.02.2018 окончено 09.04.2018 по п.1 ч. 1 ст. 47
3. ФС № 020622640 выдан 13.02.2018 - 25919/18/77024-ИП от 01.06.2018 окончено 06.09.2018 по п.1 ч. 1 ст. 47
4. ФС № 029493657 выдан 18.12.2019 - 125125/20/77024-ИП от 24.01.2020 - открытое ИП
5. ФС № 033059325 от 23.09.2020 - 52711/20/77024-ИП от 23.11.2020 окончено 18.10.2022 п. 3 ч. 1 ст. 46
6.  ФС 038794629 выдан 23.04.2021 - 161272/21/77024-ИП от 09.06.2021 окончено 18.10.2022 п. 3 ч. 1 ст. 46
Открыто одно производство
1. 125125/20/77024-ИП от 24.01.2020 - открыто ИП
Исполниетльный документ - ФС № 029493657 от 18.12.2019 по делу № 2-4204/2018 от 08.11.2018
16.01.2020 оригинал ИЛ с заявлением о возбуждении ИП поданы в УФССП по Москве. 24.01.2020 возбуждено ИП, направлены запросы. 25.08.2020 в ОСП направлено ходатайство о совершении ИД. 29.03.2021- направлено ходатайство о совершении исполнительных действий и направлении процессуальных документов. 15.03.2022 направлено ходатайство о совершении исполнительных действий и направлении процессуальных документов. 17.08.2022 проведена проверка на предмет несостоятельности (банкроство) должника; 19.10.2022 актуализация данных по исполнительному производству на сайте ФССП; 12.01.2023 актуализация данных по исполнительному производству на сайте ФССП; 17.02.2023 направлено ходатайство о ходе ИП.
2. по Ракову А.Н - 176002/21/77057-ИП от 15.07.2021 - окончено 29.12.2021 по п.4 ч. 1 ст. 46
исполнительный документ - 2-4204/2018 ФС № 029493656 от 18.12.2019 </t>
  </si>
  <si>
    <t xml:space="preserve">ФС № 012444123 выдан 20.03.2017 - 181757/17/50023-ИП от 06.12.2017 окончено 28.05.2020 по п. 3 ч. 1 ст. 46 - повторно предъявлено ИП № 40582/22/50023-ИП от 22.02.2022 - окончено 09.08.2022 по п. 3 ч. 1 ст. 46 </t>
  </si>
  <si>
    <t>ВС № 032378497 от 16.06.2014 дело № 2-4982/2013 - ИП № 91686/20/77037-ИП от 20.07.2020 окончено 26.06.2021 по п. 3 ч. 1 ст. 46 - повторно предъявлен в осп 22.02.2023 (ИП еще не возбуждено)
2. ВС № 020490073 от 19.09.2012 дело № 2-3362/2012 - ИП № 92586/20/77037-ИП от 20.07.2020 окончено 30.06.2021 п. 3 ч. 1 ст. 46</t>
  </si>
  <si>
    <t>1. ВС № 029954503 от 01.11.2012 дело № 2-4285/2012 - ИП № 95340/18/77028-ИП от 21.11.2018 окончено 12.12.2019 по п. 3 ч. 1 ст. 46 - предъявлено повторно ИП № 211430/21/77028-ИП от 10.12.2021 производство открыто
2. ВС № 029951371 от 08.04.2013 дело № 2-6657/2012 - ИП № 95338/18/77028-ИП от 21.11.2018 окончено 12.12.2019  п. 3 ч. 1 ст. 46</t>
  </si>
  <si>
    <t>по имеющимся данным имущество отсутствует</t>
  </si>
  <si>
    <t>отсутствуют с учетом отсутствия имущества</t>
  </si>
  <si>
    <t>02.12.2020 введена процедура реструктуризации долгов. 11.08.2021 введена процедура  реализации 02.03.2022 требования Банка включены в РТК Должника в размере 38 237 123,04 руб.– основной долг, 113 134 559,83 руб. – проценты, 69 417,02 руб. – государственная пошлина. Признаки преднамеренного и фиктивного банкротства не выявлены. СЗ по рассмотрению отчета ФУ назначено на 17.04.2023.</t>
  </si>
  <si>
    <t>1) доля в уставном капитале 50% ООО «Крымская Транспортная Логистическая Компания» (ИНН 9102179900), номинальная стоимость 50 000,00 руб.; 2) доля в уставном капитале 100% ООО «РПП ГРУПП» (ИНН 7842043390), номинальная стоимость 10 000,00 руб.; 3) доля в уставном капитале 100 % ООО «ТЭС» (ИНН 7714366910), номинальная стоимость 1 000 000 руб.4) БМВ Хб хОН\УЕЗоА, Идентификационный номер (ММ); Х4ХК\294100К93034. год выпуска 2015, цвет черный. 4 302 800,00руб.; 2) право
требования к ООО «Калипсо» (ИНН 7704842493) в размере 20 383 561,64 руб. 20 383 561,64руб.</t>
  </si>
  <si>
    <t>В отсутствие утвержденного порядка продажи имущества, сделать вывод о перспективах погашения требований Банка не представляется возможным.</t>
  </si>
  <si>
    <t>15.06.2020 введена реструктуризация долгов. 22.01.2021 введена реализация имущества. 01.10.2020 требования Банка вкючены в РТК в размере 5 926 927,50. Процент Банка в РТК должника составляет 5,47%. Выявлен залог ООО "НТК" (реализован), залог КредитЕвропаБанк (реализован), залог БМВ-Банк (реализован). Оспаривание сделок: 1. Договор купли-продажи от 26.01.2019 транспортного средства БМВ Х6 XDRIVE30D, 2015г.в., заключенного с Боевой Е.С.  06.05.2022 заявление удовлетворено, сделка признана недействительной, применены последствия в виде возврата ТС в конкурсную массу. Боевой Е.С. подана апелляционная жалоба. 03.08.2022 в удовлетворении апелляционной жалобы отказано. Согласно экспертизе в настоящее время рыночная стоимость составляет 4 302 800,00. 2.Заявление об оспаривании договора купли-продажи от 21.04.2020 ТС БМВ Х5, 2008 г.в., заключенного с Целовальниковой Л.А. 26.08.2022 в удовлетворении заявления отказано. 3. Заявление о признании недействительной сделки с Бурмаковым Л.Ю. 01.08.2022 в удовлетворении заявления отказано.  20.10.2022 утвержден ПСУП: 1) Доля 50% в УК ООО "Крымская Транспортная Логистическая Компания" - НЦП 50 000,00; 2) Доля 100% в УК ООО "РПП ГРУПП" - НЦП 10 000,00;   3) Доля 100% в УК ООО "ТЭС" - НЦП - 1 000 000,00.                  На 06.12.2022 назначено рассмотрение вопроса утверждения ПСУП 11/100 доли в общей долевой собственности на жилой дом 181,9 кв.м., МО, п. Черкизово, земельный участко 237кв.м., хемельный участок 176 кв.м. Предлагаемая НЦП 1 780 000,00.       утвердили                                        СЗ по рассмотрению отчета ФУ назначено на 17.07.2023.                                                                                                                          На период с 17.01.2023 по 23.03.2023 назначены торги посредством публичного предложения. Имущество должника, подлежащее реализации: Лот №1 – доля в уставном капитале 50% ООО «Крымская Транспортная Логистическая Компания» (ИНН 9102179900), начальная цена 50 000,00 руб. Лот 2 - доля в уставном капитале 100% ООО «РПП ГРУПП» (ИНН 7842043390) начальная цена 10 000,00 руб., Лот 3 -доля в уставном капитале 100 % ООО «ТЭС» (ИНН 7714366910), начальная цена 1 000 000 руб. Цена отсечения для всех лотов составит 212 000,00руб. ФУ обратился в АС с заявлением об утверждении порядка продажи следующего имущества: 1) БМВ Хб хОН\УЕЗоА, Идентификационный номер (ММ); Х4ХК\294100К93034. год выпуска 2015, цвет черный; 2) право
требования к ООО «Калипсо» (ИНН 7704842493) в размере 20 383 561,64 руб. СЗ не назначено.</t>
  </si>
  <si>
    <t>У Боева С.В. два КД. 
КД №2546 торговался в сборном лоте к 13 ФЛ (публикация от 21.07.2022). Далее был исключен из него. Второй КД №25919 включен в сборный лот к 7388 ФЛ, который реализован с торгов.</t>
  </si>
  <si>
    <t>ИП нет ни в отношении Должника, ни в отношении Поручителя. Стадия обжалования, Банк подает кассационную жалобу на апелляционное определение  от 24.01.2023 г.</t>
  </si>
  <si>
    <t>КД 1140 от 26.10.2010, заочное решение Тверского районного суда г. Москвы от 31.05.2012 по делу 2-3362/2012, КД 911706 от 04.08.2011, решение Тверского районного суда г. Москвы от 06.11.2013 по делу 2-4982/2013</t>
  </si>
  <si>
    <t xml:space="preserve">КД 24805 от 02.02.2011, заочное решение Тверского районного суда г.Москвы от 06.12.2012 по делу №2-6657/2012,  КД 911185 от 27.04.2011, заочное решение Тверского районного суда г.Москвы от 17.08.2012 по делу №2-4285/2012 </t>
  </si>
  <si>
    <r>
      <t>КД 749 от 30.12.200</t>
    </r>
    <r>
      <rPr>
        <sz val="12"/>
        <rFont val="Times New Roman"/>
        <family val="1"/>
        <charset val="204"/>
      </rPr>
      <t xml:space="preserve">5, КД №389 от 29.03.2006, </t>
    </r>
    <r>
      <rPr>
        <sz val="12"/>
        <color theme="1"/>
        <rFont val="Times New Roman"/>
        <family val="1"/>
        <charset val="204"/>
      </rPr>
      <t>определение АС г.Москвы от 09.03.2022 по делу А40-172543/20-164-317 "Ф" о включении в третью очередь РТК</t>
    </r>
  </si>
  <si>
    <t>КД 11352 от 09.04.2013, дополнительное соглашение №1 от 22.03.2018</t>
  </si>
  <si>
    <r>
      <t xml:space="preserve">Балансовая       </t>
    </r>
    <r>
      <rPr>
        <sz val="12"/>
        <color theme="1"/>
        <rFont val="Times New Roman"/>
        <family val="1"/>
        <charset val="204"/>
      </rPr>
      <t xml:space="preserve"> по состоянию на 01.06.2023</t>
    </r>
  </si>
  <si>
    <r>
      <rPr>
        <sz val="12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остановление Двадцатого Арбитражного апелляционного суда г.Тула от 17.07.2018 по делу А62-7344/2013 20АП-1394/2018 </t>
    </r>
  </si>
  <si>
    <t>Размер задолженности, установленный судом, с учетом погашения на 01.06.2023, руб.</t>
  </si>
  <si>
    <t>2 219 000,00- залоговая</t>
  </si>
  <si>
    <t>Залоговая стоимость, , руб.</t>
  </si>
  <si>
    <t>4 500 000,00- залоговая</t>
  </si>
  <si>
    <t>1 642 900,00- залоговая</t>
  </si>
  <si>
    <t>1. ПРАВА ТРЕБОВАНИЯ К ЮРИДИЧЕСКИМ ЛИЦАМ</t>
  </si>
  <si>
    <t>Солидарные заемщики Иванов Юрий Анатольевич, Иванова Екатерина Михайловна</t>
  </si>
  <si>
    <t>КД 010/067 от 17.06.2010</t>
  </si>
  <si>
    <t>ООО "Оксидентал Эксспресс", ИНН 7701213867 (солидарно с Царенко Инессой Альбертовной, Гераниной Еленой Сергеевной)</t>
  </si>
  <si>
    <t>КД 2812 от 28.10.2013, определение АС г. Москвы от 25.05.2018 по делу А40-101327/17-187-139 "Б" о включении в третью очередь РТК</t>
  </si>
  <si>
    <t>ООО "Оксидентал Эксспресс" находится в стадии банкротства</t>
  </si>
  <si>
    <t>2. ПРАВА ТРЕБОВАНИЯ К ФИЗИЧЕСКИМ ЛИЦАМ</t>
  </si>
  <si>
    <t>1. Поручительство Царенко Инесса Альбертовна 
2. Поручительство Геранина Елена Сергеевна</t>
  </si>
  <si>
    <t>ИП № 245696/21/77055-ИП от 23.07.2020
23.06.2020 ИД с заявлением о возбуждении ИП предъявлен в ССП.
09.09.2020- Подготовлен и направлен запрос о предоставлении информации о ходе исполнительного производства. 29.03.2021- направлено ходатайство о совершении исполнительных действий и направлении процессуальных документов. 15.03.2022 направлено ходатайство о совершении исполнительных действий и направлении процессуальных документов. 03.12.2021 вынесено постановление об окончании ИП в связи с отсутствием информации о должнике ( ст. 46 ч. 1 п.3).</t>
  </si>
  <si>
    <t xml:space="preserve">02.06.2015 Арбитражным судом г. Москвы вынесено определение о прекращении производства по делу в связи с утверждением мирового соглашения. 
Определением Арбитражного суда г. Москвы от 25.05.2018  требования Банка включены в третью очередь требований кредиторов ООО "Оксидентал Экспресс"
</t>
  </si>
  <si>
    <t>не просужен, в графике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</si>
</sst>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  <xf numFmtId="0" fontId="14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/>
    <xf numFmtId="4" fontId="2" fillId="5" borderId="0" xfId="0" applyNumberFormat="1" applyFont="1" applyFill="1" applyAlignment="1">
      <alignment horizontal="center" vertical="center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5" fillId="19" borderId="5" xfId="0" applyFont="1" applyFill="1" applyBorder="1" applyAlignment="1">
      <alignment horizontal="center" vertical="center" wrapText="1"/>
    </xf>
    <xf numFmtId="0" fontId="15" fillId="19" borderId="6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4" fontId="15" fillId="20" borderId="1" xfId="0" applyNumberFormat="1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3" fillId="5" borderId="0" xfId="0" applyFont="1" applyFill="1" applyBorder="1" applyAlignment="1">
      <alignment vertical="center"/>
    </xf>
    <xf numFmtId="0" fontId="2" fillId="5" borderId="14" xfId="0" applyFont="1" applyFill="1" applyBorder="1" applyAlignment="1">
      <alignment wrapText="1"/>
    </xf>
    <xf numFmtId="0" fontId="2" fillId="5" borderId="14" xfId="0" applyFont="1" applyFill="1" applyBorder="1"/>
    <xf numFmtId="0" fontId="2" fillId="5" borderId="6" xfId="0" applyFont="1" applyFill="1" applyBorder="1"/>
    <xf numFmtId="164" fontId="2" fillId="0" borderId="1" xfId="2" applyFont="1" applyFill="1" applyBorder="1" applyAlignment="1">
      <alignment horizontal="right" vertical="center"/>
    </xf>
    <xf numFmtId="49" fontId="20" fillId="0" borderId="1" xfId="2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38" t="s">
        <v>131</v>
      </c>
      <c r="M2" s="138"/>
      <c r="N2" s="22"/>
      <c r="O2" s="22"/>
    </row>
    <row r="3" spans="1:15" x14ac:dyDescent="0.25">
      <c r="L3" s="138"/>
      <c r="M3" s="138"/>
      <c r="N3" s="22"/>
      <c r="O3" s="22"/>
    </row>
    <row r="5" spans="1:15" x14ac:dyDescent="0.25">
      <c r="B5" s="135" t="s">
        <v>133</v>
      </c>
      <c r="C5" s="135"/>
      <c r="D5" s="136"/>
      <c r="E5" s="136"/>
      <c r="F5" s="21"/>
      <c r="L5"/>
    </row>
    <row r="6" spans="1:15" x14ac:dyDescent="0.25">
      <c r="B6" s="135" t="s">
        <v>132</v>
      </c>
      <c r="C6" s="135"/>
      <c r="D6" s="137"/>
      <c r="E6" s="137"/>
      <c r="F6" s="21"/>
      <c r="L6"/>
    </row>
    <row r="8" spans="1:15" s="1" customFormat="1" x14ac:dyDescent="0.25">
      <c r="A8" s="85"/>
      <c r="B8" s="139" t="s">
        <v>128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40"/>
    </row>
    <row r="9" spans="1:15" ht="15" customHeight="1" x14ac:dyDescent="0.25">
      <c r="B9" s="149" t="s">
        <v>8</v>
      </c>
      <c r="C9" s="150" t="s">
        <v>7</v>
      </c>
      <c r="D9" s="143" t="s">
        <v>125</v>
      </c>
      <c r="E9" s="143" t="s">
        <v>89</v>
      </c>
      <c r="F9" s="149" t="s">
        <v>134</v>
      </c>
      <c r="G9" s="143" t="s">
        <v>137</v>
      </c>
      <c r="H9" s="143" t="s">
        <v>165</v>
      </c>
      <c r="I9" s="149" t="s">
        <v>162</v>
      </c>
      <c r="J9" s="143" t="s">
        <v>138</v>
      </c>
      <c r="K9" s="149" t="s">
        <v>163</v>
      </c>
      <c r="L9" s="150" t="s">
        <v>126</v>
      </c>
      <c r="M9" s="150"/>
      <c r="N9" s="147" t="s">
        <v>130</v>
      </c>
      <c r="O9" s="143" t="s">
        <v>146</v>
      </c>
    </row>
    <row r="10" spans="1:15" ht="72" customHeight="1" x14ac:dyDescent="0.25">
      <c r="B10" s="149"/>
      <c r="C10" s="150"/>
      <c r="D10" s="143"/>
      <c r="E10" s="143"/>
      <c r="F10" s="149"/>
      <c r="G10" s="143"/>
      <c r="H10" s="143"/>
      <c r="I10" s="149"/>
      <c r="J10" s="143"/>
      <c r="K10" s="149"/>
      <c r="L10" s="17" t="s">
        <v>135</v>
      </c>
      <c r="M10" s="17" t="s">
        <v>136</v>
      </c>
      <c r="N10" s="148"/>
      <c r="O10" s="143"/>
    </row>
    <row r="11" spans="1:15" s="18" customFormat="1" x14ac:dyDescent="0.25">
      <c r="A11" s="86"/>
      <c r="B11" s="142" t="s">
        <v>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42" t="s">
        <v>127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42" t="s">
        <v>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42" t="s">
        <v>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42" t="s">
        <v>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44" t="s">
        <v>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42" t="s">
        <v>145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42" t="s">
        <v>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41" t="s">
        <v>0</v>
      </c>
      <c r="C50" s="14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4" t="s">
        <v>161</v>
      </c>
      <c r="C52" s="134"/>
      <c r="D52" s="134"/>
      <c r="E52" s="134"/>
      <c r="F52" s="13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34" t="s">
        <v>164</v>
      </c>
      <c r="C53" s="134"/>
      <c r="D53" s="134"/>
      <c r="E53" s="134"/>
      <c r="F53" s="13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="75" zoomScaleNormal="75" workbookViewId="0">
      <selection activeCell="Q7" sqref="Q7:Q8"/>
    </sheetView>
  </sheetViews>
  <sheetFormatPr defaultRowHeight="15.75" x14ac:dyDescent="0.25"/>
  <cols>
    <col min="1" max="1" width="5.5703125" style="2" customWidth="1"/>
    <col min="2" max="2" width="35.5703125" style="2" customWidth="1"/>
    <col min="3" max="3" width="58.28515625" style="2" customWidth="1"/>
    <col min="4" max="6" width="21.7109375" style="2" customWidth="1"/>
    <col min="7" max="7" width="20" style="2" customWidth="1"/>
    <col min="8" max="9" width="21.140625" style="2" customWidth="1"/>
    <col min="10" max="10" width="21.5703125" style="2" customWidth="1"/>
    <col min="11" max="12" width="19.7109375" style="2" customWidth="1"/>
    <col min="13" max="13" width="26.28515625" style="98" customWidth="1"/>
    <col min="14" max="14" width="32.7109375" style="2" customWidth="1"/>
    <col min="15" max="15" width="31.5703125" style="98" customWidth="1"/>
    <col min="16" max="16" width="41.140625" style="2" customWidth="1"/>
    <col min="17" max="17" width="43" style="97" customWidth="1"/>
    <col min="18" max="18" width="24.7109375" style="97" customWidth="1"/>
    <col min="19" max="19" width="28.85546875" style="97" customWidth="1"/>
    <col min="20" max="20" width="28.7109375" style="97" customWidth="1"/>
    <col min="21" max="21" width="33.42578125" style="97" customWidth="1"/>
    <col min="22" max="22" width="36.7109375" style="97" customWidth="1"/>
    <col min="23" max="23" width="49.85546875" style="97" customWidth="1"/>
    <col min="24" max="24" width="49.5703125" style="97" customWidth="1"/>
    <col min="25" max="49" width="9.140625" style="97"/>
    <col min="50" max="16384" width="9.140625" style="2"/>
  </cols>
  <sheetData>
    <row r="1" spans="1:24" ht="15.75" customHeight="1" x14ac:dyDescent="0.25">
      <c r="A1" s="147" t="s">
        <v>8</v>
      </c>
      <c r="B1" s="158" t="s">
        <v>7</v>
      </c>
      <c r="C1" s="147" t="s">
        <v>134</v>
      </c>
      <c r="D1" s="153" t="s">
        <v>229</v>
      </c>
      <c r="E1" s="154"/>
      <c r="F1" s="154"/>
      <c r="G1" s="155"/>
      <c r="H1" s="150" t="s">
        <v>126</v>
      </c>
      <c r="I1" s="150"/>
      <c r="J1" s="150"/>
      <c r="K1" s="150"/>
      <c r="L1" s="128"/>
      <c r="M1" s="151" t="s">
        <v>245</v>
      </c>
      <c r="N1" s="157" t="s">
        <v>246</v>
      </c>
      <c r="O1" s="166" t="s">
        <v>312</v>
      </c>
      <c r="P1" s="160" t="s">
        <v>247</v>
      </c>
      <c r="Q1" s="162" t="s">
        <v>248</v>
      </c>
      <c r="R1" s="164" t="s">
        <v>249</v>
      </c>
      <c r="S1" s="164"/>
      <c r="T1" s="164"/>
      <c r="U1" s="164"/>
      <c r="V1" s="164"/>
      <c r="W1" s="165" t="s">
        <v>250</v>
      </c>
    </row>
    <row r="2" spans="1:24" ht="94.5" x14ac:dyDescent="0.25">
      <c r="A2" s="148"/>
      <c r="B2" s="159"/>
      <c r="C2" s="148"/>
      <c r="D2" s="129" t="s">
        <v>308</v>
      </c>
      <c r="E2" s="129" t="s">
        <v>251</v>
      </c>
      <c r="F2" s="129" t="s">
        <v>310</v>
      </c>
      <c r="G2" s="129" t="s">
        <v>252</v>
      </c>
      <c r="H2" s="129" t="s">
        <v>253</v>
      </c>
      <c r="I2" s="129" t="s">
        <v>254</v>
      </c>
      <c r="J2" s="129" t="s">
        <v>255</v>
      </c>
      <c r="K2" s="129" t="s">
        <v>256</v>
      </c>
      <c r="L2" s="129" t="s">
        <v>130</v>
      </c>
      <c r="M2" s="152"/>
      <c r="N2" s="157"/>
      <c r="O2" s="167"/>
      <c r="P2" s="161"/>
      <c r="Q2" s="163"/>
      <c r="R2" s="130" t="s">
        <v>257</v>
      </c>
      <c r="S2" s="130" t="s">
        <v>258</v>
      </c>
      <c r="T2" s="130" t="s">
        <v>259</v>
      </c>
      <c r="U2" s="130" t="s">
        <v>260</v>
      </c>
      <c r="V2" s="130" t="s">
        <v>261</v>
      </c>
      <c r="W2" s="165"/>
      <c r="X2" s="131" t="s">
        <v>286</v>
      </c>
    </row>
    <row r="3" spans="1:24" s="100" customFormat="1" x14ac:dyDescent="0.25">
      <c r="A3" s="156" t="s">
        <v>315</v>
      </c>
      <c r="B3" s="156"/>
      <c r="C3" s="156"/>
      <c r="D3" s="156"/>
      <c r="E3" s="99"/>
      <c r="F3" s="99"/>
      <c r="H3" s="101"/>
      <c r="I3" s="101"/>
      <c r="J3" s="101"/>
      <c r="K3" s="101"/>
      <c r="L3" s="101"/>
      <c r="M3" s="103"/>
      <c r="N3" s="102"/>
      <c r="O3" s="103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97" customFormat="1" ht="65.25" customHeight="1" x14ac:dyDescent="0.25">
      <c r="A4" s="106">
        <v>2</v>
      </c>
      <c r="B4" s="118" t="s">
        <v>318</v>
      </c>
      <c r="C4" s="118" t="s">
        <v>319</v>
      </c>
      <c r="D4" s="181">
        <v>26262223</v>
      </c>
      <c r="E4" s="116">
        <v>30409030.280000001</v>
      </c>
      <c r="F4" s="116">
        <v>30409030.280000001</v>
      </c>
      <c r="G4" s="116">
        <v>0</v>
      </c>
      <c r="H4" s="181">
        <v>30409030.280000001</v>
      </c>
      <c r="I4" s="181">
        <v>27368127.25</v>
      </c>
      <c r="J4" s="181">
        <v>27368127.25</v>
      </c>
      <c r="K4" s="181">
        <v>153261.51</v>
      </c>
      <c r="L4" s="118" t="s">
        <v>320</v>
      </c>
      <c r="M4" s="182" t="s">
        <v>322</v>
      </c>
      <c r="N4" s="104"/>
      <c r="O4" s="117"/>
      <c r="P4" s="104"/>
      <c r="Q4" s="183" t="s">
        <v>323</v>
      </c>
      <c r="R4" s="104"/>
      <c r="S4" s="104"/>
      <c r="T4" s="104"/>
      <c r="U4" s="104"/>
      <c r="V4" s="104"/>
      <c r="W4" s="117" t="s">
        <v>324</v>
      </c>
      <c r="X4" s="104"/>
    </row>
    <row r="5" spans="1:24" s="100" customFormat="1" x14ac:dyDescent="0.25">
      <c r="A5" s="177" t="s">
        <v>321</v>
      </c>
      <c r="B5" s="177"/>
      <c r="C5" s="177"/>
      <c r="D5" s="177"/>
      <c r="E5" s="99"/>
      <c r="F5" s="99"/>
      <c r="H5" s="101"/>
      <c r="I5" s="101"/>
      <c r="J5" s="101"/>
      <c r="K5" s="101"/>
      <c r="L5" s="101"/>
      <c r="M5" s="178"/>
      <c r="N5" s="179"/>
      <c r="O5" s="178"/>
      <c r="P5" s="179"/>
      <c r="Q5" s="179"/>
      <c r="R5" s="179"/>
      <c r="S5" s="179"/>
      <c r="T5" s="179"/>
      <c r="U5" s="179"/>
      <c r="V5" s="179"/>
      <c r="W5" s="179"/>
      <c r="X5" s="180"/>
    </row>
    <row r="6" spans="1:24" s="97" customFormat="1" ht="54" customHeight="1" x14ac:dyDescent="0.25">
      <c r="A6" s="109">
        <v>3</v>
      </c>
      <c r="B6" s="121" t="s">
        <v>316</v>
      </c>
      <c r="C6" s="118" t="s">
        <v>317</v>
      </c>
      <c r="D6" s="119">
        <v>1170420.49</v>
      </c>
      <c r="E6" s="116">
        <v>0</v>
      </c>
      <c r="F6" s="116">
        <v>0</v>
      </c>
      <c r="G6" s="116">
        <v>0</v>
      </c>
      <c r="H6" s="105">
        <f>D6</f>
        <v>1170420.49</v>
      </c>
      <c r="I6" s="105">
        <f>H6*0.9</f>
        <v>1053378.4410000001</v>
      </c>
      <c r="J6" s="105">
        <f t="shared" ref="J6:J10" si="0">I6</f>
        <v>1053378.4410000001</v>
      </c>
      <c r="K6" s="120">
        <f>ROUND(J6*(100%-3.7%*3),2)</f>
        <v>936453.43</v>
      </c>
      <c r="L6" s="120"/>
      <c r="M6" s="106" t="s">
        <v>279</v>
      </c>
      <c r="N6" s="109" t="s">
        <v>287</v>
      </c>
      <c r="O6" s="116" t="s">
        <v>311</v>
      </c>
      <c r="P6" s="104"/>
      <c r="Q6" s="107" t="s">
        <v>325</v>
      </c>
      <c r="R6" s="108"/>
      <c r="S6" s="107"/>
      <c r="T6" s="107"/>
      <c r="U6" s="108"/>
      <c r="V6" s="107"/>
      <c r="W6" s="109"/>
      <c r="X6" s="104"/>
    </row>
    <row r="7" spans="1:24" s="97" customFormat="1" ht="39.950000000000003" customHeight="1" x14ac:dyDescent="0.25">
      <c r="A7" s="122">
        <v>4</v>
      </c>
      <c r="B7" s="123" t="s">
        <v>242</v>
      </c>
      <c r="C7" s="124" t="s">
        <v>307</v>
      </c>
      <c r="D7" s="125">
        <v>1163683.1399999999</v>
      </c>
      <c r="E7" s="126">
        <v>0</v>
      </c>
      <c r="F7" s="126">
        <v>0</v>
      </c>
      <c r="G7" s="126">
        <v>0</v>
      </c>
      <c r="H7" s="105">
        <f>D7</f>
        <v>1163683.1399999999</v>
      </c>
      <c r="I7" s="105">
        <f>H7*0.9</f>
        <v>1047314.8259999999</v>
      </c>
      <c r="J7" s="105">
        <f t="shared" si="0"/>
        <v>1047314.8259999999</v>
      </c>
      <c r="K7" s="120">
        <f t="shared" ref="K7:K8" si="1">ROUND(J7*(100%-3.7%*3),2)</f>
        <v>931062.88</v>
      </c>
      <c r="L7" s="120"/>
      <c r="M7" s="106" t="s">
        <v>279</v>
      </c>
      <c r="N7" s="109" t="s">
        <v>288</v>
      </c>
      <c r="O7" s="116" t="s">
        <v>313</v>
      </c>
      <c r="P7" s="104"/>
      <c r="Q7" s="107" t="s">
        <v>325</v>
      </c>
      <c r="R7" s="108"/>
      <c r="S7" s="107"/>
      <c r="T7" s="107"/>
      <c r="U7" s="108"/>
      <c r="V7" s="107"/>
      <c r="W7" s="109"/>
      <c r="X7" s="104"/>
    </row>
    <row r="8" spans="1:24" s="97" customFormat="1" ht="39.950000000000003" customHeight="1" x14ac:dyDescent="0.25">
      <c r="A8" s="109">
        <v>5</v>
      </c>
      <c r="B8" s="121" t="s">
        <v>278</v>
      </c>
      <c r="C8" s="118" t="s">
        <v>243</v>
      </c>
      <c r="D8" s="116">
        <v>267634.37</v>
      </c>
      <c r="E8" s="116">
        <v>0</v>
      </c>
      <c r="F8" s="116">
        <v>0</v>
      </c>
      <c r="G8" s="116">
        <v>0</v>
      </c>
      <c r="H8" s="105">
        <f>D8</f>
        <v>267634.37</v>
      </c>
      <c r="I8" s="105">
        <f>H8*0.9</f>
        <v>240870.93299999999</v>
      </c>
      <c r="J8" s="105">
        <f t="shared" si="0"/>
        <v>240870.93299999999</v>
      </c>
      <c r="K8" s="120">
        <f t="shared" si="1"/>
        <v>214134.26</v>
      </c>
      <c r="L8" s="120"/>
      <c r="M8" s="106" t="s">
        <v>279</v>
      </c>
      <c r="N8" s="109" t="s">
        <v>289</v>
      </c>
      <c r="O8" s="116" t="s">
        <v>314</v>
      </c>
      <c r="P8" s="104"/>
      <c r="Q8" s="107" t="s">
        <v>325</v>
      </c>
      <c r="R8" s="108"/>
      <c r="S8" s="107"/>
      <c r="T8" s="107"/>
      <c r="U8" s="108"/>
      <c r="V8" s="107"/>
      <c r="W8" s="109"/>
      <c r="X8" s="104"/>
    </row>
    <row r="9" spans="1:24" s="97" customFormat="1" ht="168.75" customHeight="1" x14ac:dyDescent="0.25">
      <c r="A9" s="109">
        <v>6</v>
      </c>
      <c r="B9" s="118" t="s">
        <v>244</v>
      </c>
      <c r="C9" s="118" t="s">
        <v>265</v>
      </c>
      <c r="D9" s="119">
        <v>151220720.22</v>
      </c>
      <c r="E9" s="116">
        <f>85000000+82452329.05+25000000+45000000+43651232.88+10000000+43250123.29+458249.93+136629.82+9148.8+444837.31+132831.86+8976.69</f>
        <v>335544359.63000005</v>
      </c>
      <c r="F9" s="116">
        <f>335544359.63-G9</f>
        <v>335543397.99000001</v>
      </c>
      <c r="G9" s="116">
        <f>961.64</f>
        <v>961.64</v>
      </c>
      <c r="H9" s="105">
        <f t="shared" ref="H9:H10" si="2">F9</f>
        <v>335543397.99000001</v>
      </c>
      <c r="I9" s="105">
        <f t="shared" ref="I9:I17" si="3">H9*0.9</f>
        <v>301989058.19100004</v>
      </c>
      <c r="J9" s="105">
        <f t="shared" si="0"/>
        <v>301989058.19100004</v>
      </c>
      <c r="K9" s="120">
        <f>ROUND(J9*(100%-6.06%*11),2)</f>
        <v>100683152</v>
      </c>
      <c r="L9" s="120"/>
      <c r="M9" s="106" t="s">
        <v>262</v>
      </c>
      <c r="N9" s="109" t="s">
        <v>264</v>
      </c>
      <c r="O9" s="109" t="s">
        <v>264</v>
      </c>
      <c r="P9" s="117" t="s">
        <v>263</v>
      </c>
      <c r="Q9" s="108" t="s">
        <v>292</v>
      </c>
      <c r="R9" s="108"/>
      <c r="S9" s="107"/>
      <c r="T9" s="107"/>
      <c r="U9" s="108"/>
      <c r="V9" s="107"/>
      <c r="W9" s="109"/>
      <c r="X9" s="104"/>
    </row>
    <row r="10" spans="1:24" s="97" customFormat="1" ht="158.25" customHeight="1" x14ac:dyDescent="0.25">
      <c r="A10" s="109">
        <v>7</v>
      </c>
      <c r="B10" s="118" t="s">
        <v>274</v>
      </c>
      <c r="C10" s="118" t="s">
        <v>309</v>
      </c>
      <c r="D10" s="119">
        <f>461918906.22</f>
        <v>461918906.22000003</v>
      </c>
      <c r="E10" s="116">
        <f>462822000+2000+3000</f>
        <v>462827000</v>
      </c>
      <c r="F10" s="116">
        <f>E10-G10</f>
        <v>461918906.22000003</v>
      </c>
      <c r="G10" s="116">
        <v>908093.78</v>
      </c>
      <c r="H10" s="105">
        <f t="shared" si="2"/>
        <v>461918906.22000003</v>
      </c>
      <c r="I10" s="105">
        <f t="shared" si="3"/>
        <v>415727015.59800005</v>
      </c>
      <c r="J10" s="105">
        <f t="shared" si="0"/>
        <v>415727015.59800005</v>
      </c>
      <c r="K10" s="120">
        <f>ROUND(J10*(100%-6.06%*11),2)</f>
        <v>138603387</v>
      </c>
      <c r="L10" s="120"/>
      <c r="M10" s="106" t="s">
        <v>262</v>
      </c>
      <c r="N10" s="109" t="s">
        <v>264</v>
      </c>
      <c r="O10" s="109" t="s">
        <v>264</v>
      </c>
      <c r="P10" s="117" t="s">
        <v>275</v>
      </c>
      <c r="Q10" s="108" t="s">
        <v>291</v>
      </c>
      <c r="R10" s="108"/>
      <c r="S10" s="107"/>
      <c r="T10" s="107"/>
      <c r="U10" s="108"/>
      <c r="V10" s="107"/>
      <c r="W10" s="109"/>
      <c r="X10" s="104"/>
    </row>
    <row r="11" spans="1:24" s="97" customFormat="1" ht="57" customHeight="1" x14ac:dyDescent="0.25">
      <c r="A11" s="109">
        <v>8</v>
      </c>
      <c r="B11" s="118" t="s">
        <v>276</v>
      </c>
      <c r="C11" s="118" t="s">
        <v>241</v>
      </c>
      <c r="D11" s="119">
        <v>21404250</v>
      </c>
      <c r="E11" s="116">
        <v>0</v>
      </c>
      <c r="F11" s="116">
        <v>0</v>
      </c>
      <c r="G11" s="116">
        <v>0</v>
      </c>
      <c r="H11" s="105">
        <f>D11</f>
        <v>21404250</v>
      </c>
      <c r="I11" s="105">
        <f t="shared" si="3"/>
        <v>19263825</v>
      </c>
      <c r="J11" s="105">
        <f>I11</f>
        <v>19263825</v>
      </c>
      <c r="K11" s="120">
        <f>ROUND(J11*(100%-9.04%*11),2)</f>
        <v>107877.42</v>
      </c>
      <c r="L11" s="120"/>
      <c r="M11" s="106" t="s">
        <v>262</v>
      </c>
      <c r="N11" s="109" t="s">
        <v>264</v>
      </c>
      <c r="O11" s="109" t="s">
        <v>264</v>
      </c>
      <c r="P11" s="117" t="s">
        <v>277</v>
      </c>
      <c r="Q11" s="108" t="s">
        <v>303</v>
      </c>
      <c r="R11" s="108"/>
      <c r="S11" s="107"/>
      <c r="T11" s="107"/>
      <c r="U11" s="108"/>
      <c r="V11" s="107"/>
      <c r="W11" s="109"/>
      <c r="X11" s="104"/>
    </row>
    <row r="12" spans="1:24" s="97" customFormat="1" ht="81.75" customHeight="1" x14ac:dyDescent="0.25">
      <c r="A12" s="109">
        <v>9</v>
      </c>
      <c r="B12" s="118" t="s">
        <v>238</v>
      </c>
      <c r="C12" s="118" t="s">
        <v>272</v>
      </c>
      <c r="D12" s="119">
        <v>28846904.100000001</v>
      </c>
      <c r="E12" s="116">
        <f>29592547.94+60000</f>
        <v>29652547.940000001</v>
      </c>
      <c r="F12" s="116">
        <v>29652547.940000001</v>
      </c>
      <c r="G12" s="116">
        <v>0</v>
      </c>
      <c r="H12" s="105">
        <f t="shared" ref="H12:H16" si="4">F12</f>
        <v>29652547.940000001</v>
      </c>
      <c r="I12" s="105">
        <f t="shared" si="3"/>
        <v>26687293.146000002</v>
      </c>
      <c r="J12" s="105">
        <f>I12</f>
        <v>26687293.146000002</v>
      </c>
      <c r="K12" s="120">
        <f>ROUND(J12*(100%-9.04%*11),2)</f>
        <v>149448.84</v>
      </c>
      <c r="L12" s="120"/>
      <c r="M12" s="106" t="s">
        <v>262</v>
      </c>
      <c r="N12" s="109" t="s">
        <v>264</v>
      </c>
      <c r="O12" s="109" t="s">
        <v>264</v>
      </c>
      <c r="P12" s="117" t="s">
        <v>266</v>
      </c>
      <c r="Q12" s="108" t="s">
        <v>293</v>
      </c>
      <c r="R12" s="108"/>
      <c r="S12" s="107"/>
      <c r="T12" s="107"/>
      <c r="U12" s="108"/>
      <c r="V12" s="107"/>
      <c r="W12" s="109"/>
      <c r="X12" s="104"/>
    </row>
    <row r="13" spans="1:24" s="97" customFormat="1" ht="66.75" customHeight="1" x14ac:dyDescent="0.25">
      <c r="A13" s="109">
        <v>10</v>
      </c>
      <c r="B13" s="118" t="s">
        <v>267</v>
      </c>
      <c r="C13" s="118" t="s">
        <v>271</v>
      </c>
      <c r="D13" s="119">
        <v>18579676.460000001</v>
      </c>
      <c r="E13" s="116">
        <f>38546680.06+60000</f>
        <v>38606680.060000002</v>
      </c>
      <c r="F13" s="116">
        <f>38606680.06-G13</f>
        <v>18579676.460000001</v>
      </c>
      <c r="G13" s="116">
        <v>20027003.600000001</v>
      </c>
      <c r="H13" s="105">
        <f t="shared" si="4"/>
        <v>18579676.460000001</v>
      </c>
      <c r="I13" s="105">
        <f t="shared" si="3"/>
        <v>16721708.814000001</v>
      </c>
      <c r="J13" s="105">
        <f t="shared" ref="J13:J16" si="5">I13</f>
        <v>16721708.814000001</v>
      </c>
      <c r="K13" s="120">
        <f t="shared" ref="K13:K15" si="6">ROUND(J13*(100%-9.04%*11),2)</f>
        <v>93641.57</v>
      </c>
      <c r="L13" s="120"/>
      <c r="M13" s="106" t="s">
        <v>268</v>
      </c>
      <c r="N13" s="109" t="s">
        <v>269</v>
      </c>
      <c r="O13" s="109" t="s">
        <v>264</v>
      </c>
      <c r="P13" s="117" t="s">
        <v>270</v>
      </c>
      <c r="Q13" s="108" t="s">
        <v>290</v>
      </c>
      <c r="R13" s="108"/>
      <c r="S13" s="107"/>
      <c r="T13" s="107"/>
      <c r="U13" s="108"/>
      <c r="V13" s="107"/>
      <c r="W13" s="109"/>
      <c r="X13" s="104"/>
    </row>
    <row r="14" spans="1:24" s="97" customFormat="1" ht="85.5" customHeight="1" x14ac:dyDescent="0.25">
      <c r="A14" s="109">
        <v>11</v>
      </c>
      <c r="B14" s="118" t="s">
        <v>239</v>
      </c>
      <c r="C14" s="132" t="s">
        <v>304</v>
      </c>
      <c r="D14" s="119">
        <v>15251876.289999999</v>
      </c>
      <c r="E14" s="116">
        <f>14873856.37+60000+869243.3+11892.43</f>
        <v>15814992.1</v>
      </c>
      <c r="F14" s="116">
        <f>15814992.1-G14</f>
        <v>15059288.359999999</v>
      </c>
      <c r="G14" s="116">
        <v>755703.74</v>
      </c>
      <c r="H14" s="105">
        <f>D14</f>
        <v>15251876.289999999</v>
      </c>
      <c r="I14" s="105">
        <f t="shared" si="3"/>
        <v>13726688.661</v>
      </c>
      <c r="J14" s="105">
        <f t="shared" si="5"/>
        <v>13726688.661</v>
      </c>
      <c r="K14" s="120">
        <f t="shared" si="6"/>
        <v>76869.460000000006</v>
      </c>
      <c r="L14" s="120"/>
      <c r="M14" s="106" t="s">
        <v>262</v>
      </c>
      <c r="N14" s="109" t="s">
        <v>262</v>
      </c>
      <c r="O14" s="109" t="s">
        <v>264</v>
      </c>
      <c r="P14" s="117" t="s">
        <v>266</v>
      </c>
      <c r="Q14" s="108" t="s">
        <v>294</v>
      </c>
      <c r="R14" s="108"/>
      <c r="S14" s="107"/>
      <c r="T14" s="107"/>
      <c r="U14" s="108"/>
      <c r="V14" s="107"/>
      <c r="W14" s="109"/>
      <c r="X14" s="104"/>
    </row>
    <row r="15" spans="1:24" s="97" customFormat="1" ht="84.75" customHeight="1" x14ac:dyDescent="0.25">
      <c r="A15" s="109">
        <v>12</v>
      </c>
      <c r="B15" s="118" t="s">
        <v>240</v>
      </c>
      <c r="C15" s="132" t="s">
        <v>305</v>
      </c>
      <c r="D15" s="119">
        <v>15501555.619999999</v>
      </c>
      <c r="E15" s="116">
        <f>10297862.62+59689.31+737782.07+71456.26+44411.27+60000+12336.5</f>
        <v>11283538.029999999</v>
      </c>
      <c r="F15" s="116">
        <f>11283538.03-G15</f>
        <v>11283530.029999999</v>
      </c>
      <c r="G15" s="116">
        <v>8</v>
      </c>
      <c r="H15" s="105">
        <f>D15</f>
        <v>15501555.619999999</v>
      </c>
      <c r="I15" s="105">
        <f t="shared" si="3"/>
        <v>13951400.058</v>
      </c>
      <c r="J15" s="105">
        <f t="shared" si="5"/>
        <v>13951400.058</v>
      </c>
      <c r="K15" s="120">
        <f t="shared" si="6"/>
        <v>78127.839999999997</v>
      </c>
      <c r="L15" s="120"/>
      <c r="M15" s="106" t="s">
        <v>262</v>
      </c>
      <c r="N15" s="109" t="s">
        <v>262</v>
      </c>
      <c r="O15" s="109" t="s">
        <v>264</v>
      </c>
      <c r="P15" s="117" t="s">
        <v>266</v>
      </c>
      <c r="Q15" s="108" t="s">
        <v>295</v>
      </c>
      <c r="R15" s="108"/>
      <c r="S15" s="107"/>
      <c r="T15" s="107"/>
      <c r="U15" s="108"/>
      <c r="V15" s="107"/>
      <c r="W15" s="109"/>
      <c r="X15" s="104"/>
    </row>
    <row r="16" spans="1:24" s="97" customFormat="1" ht="80.25" customHeight="1" x14ac:dyDescent="0.25">
      <c r="A16" s="109">
        <v>13</v>
      </c>
      <c r="B16" s="118" t="s">
        <v>273</v>
      </c>
      <c r="C16" s="118" t="s">
        <v>306</v>
      </c>
      <c r="D16" s="119">
        <v>41385928.719999999</v>
      </c>
      <c r="E16" s="116">
        <f>38237123.04+113134559.83+69417.02</f>
        <v>151441099.89000002</v>
      </c>
      <c r="F16" s="116">
        <v>151441099.88999999</v>
      </c>
      <c r="G16" s="116">
        <v>0</v>
      </c>
      <c r="H16" s="105">
        <f t="shared" si="4"/>
        <v>151441099.88999999</v>
      </c>
      <c r="I16" s="105">
        <f t="shared" si="3"/>
        <v>136296989.90099999</v>
      </c>
      <c r="J16" s="105">
        <f t="shared" si="5"/>
        <v>136296989.90099999</v>
      </c>
      <c r="K16" s="120">
        <f t="shared" ref="K16" si="7">ROUND(J16*(100%-9.04%*11),2)</f>
        <v>763263.14</v>
      </c>
      <c r="L16" s="127" t="s">
        <v>237</v>
      </c>
      <c r="M16" s="106" t="s">
        <v>262</v>
      </c>
      <c r="N16" s="109" t="s">
        <v>262</v>
      </c>
      <c r="O16" s="109" t="s">
        <v>264</v>
      </c>
      <c r="P16" s="117" t="s">
        <v>262</v>
      </c>
      <c r="Q16" s="108"/>
      <c r="R16" s="108">
        <v>3</v>
      </c>
      <c r="S16" s="133">
        <v>0.63680000000000003</v>
      </c>
      <c r="T16" s="107" t="s">
        <v>262</v>
      </c>
      <c r="U16" s="108" t="s">
        <v>296</v>
      </c>
      <c r="V16" s="108" t="s">
        <v>297</v>
      </c>
      <c r="W16" s="109" t="s">
        <v>298</v>
      </c>
      <c r="X16" s="104"/>
    </row>
    <row r="17" spans="1:50" s="97" customFormat="1" ht="66.75" customHeight="1" x14ac:dyDescent="0.25">
      <c r="A17" s="109">
        <v>14</v>
      </c>
      <c r="B17" s="118" t="s">
        <v>284</v>
      </c>
      <c r="C17" s="118" t="s">
        <v>285</v>
      </c>
      <c r="D17" s="119">
        <v>2629479.4500000002</v>
      </c>
      <c r="E17" s="116">
        <f>2580000+2061172.6+40206+829300.82</f>
        <v>5510679.4199999999</v>
      </c>
      <c r="F17" s="116">
        <f>E17</f>
        <v>5510679.4199999999</v>
      </c>
      <c r="G17" s="116">
        <v>0</v>
      </c>
      <c r="H17" s="105">
        <f>F17</f>
        <v>5510679.4199999999</v>
      </c>
      <c r="I17" s="105">
        <f t="shared" si="3"/>
        <v>4959611.4780000001</v>
      </c>
      <c r="J17" s="105">
        <f>I17</f>
        <v>4959611.4780000001</v>
      </c>
      <c r="K17" s="120">
        <f>ROUND(J17*(100%-9.04%*11),2)</f>
        <v>27773.82</v>
      </c>
      <c r="L17" s="127" t="s">
        <v>237</v>
      </c>
      <c r="M17" s="106" t="s">
        <v>262</v>
      </c>
      <c r="N17" s="109" t="s">
        <v>262</v>
      </c>
      <c r="O17" s="109" t="s">
        <v>264</v>
      </c>
      <c r="P17" s="117"/>
      <c r="Q17" s="108"/>
      <c r="R17" s="108">
        <v>3</v>
      </c>
      <c r="S17" s="133">
        <v>5.4699999999999999E-2</v>
      </c>
      <c r="T17" s="107" t="s">
        <v>262</v>
      </c>
      <c r="U17" s="108" t="s">
        <v>299</v>
      </c>
      <c r="V17" s="108" t="s">
        <v>300</v>
      </c>
      <c r="W17" s="109" t="s">
        <v>301</v>
      </c>
      <c r="X17" s="117" t="s">
        <v>302</v>
      </c>
    </row>
    <row r="18" spans="1:50" s="97" customFormat="1" ht="67.5" customHeight="1" x14ac:dyDescent="0.25">
      <c r="A18" s="109">
        <v>15</v>
      </c>
      <c r="B18" s="121" t="s">
        <v>280</v>
      </c>
      <c r="C18" s="118" t="s">
        <v>281</v>
      </c>
      <c r="D18" s="116">
        <v>38193457.200000003</v>
      </c>
      <c r="E18" s="116"/>
      <c r="F18" s="116"/>
      <c r="G18" s="116"/>
      <c r="H18" s="105">
        <f>D18</f>
        <v>38193457.200000003</v>
      </c>
      <c r="I18" s="105">
        <f t="shared" ref="I18" si="8">H18*0.9</f>
        <v>34374111.480000004</v>
      </c>
      <c r="J18" s="105">
        <f t="shared" ref="J18" si="9">I18</f>
        <v>34374111.480000004</v>
      </c>
      <c r="K18" s="120">
        <f t="shared" ref="K18" si="10">ROUND(J18*(100%-9.04%*11),2)</f>
        <v>192495.02</v>
      </c>
      <c r="L18" s="127" t="s">
        <v>282</v>
      </c>
      <c r="M18" s="106" t="s">
        <v>262</v>
      </c>
      <c r="N18" s="109" t="s">
        <v>262</v>
      </c>
      <c r="O18" s="116" t="s">
        <v>264</v>
      </c>
      <c r="P18" s="104"/>
      <c r="Q18" s="108" t="s">
        <v>283</v>
      </c>
      <c r="R18" s="108"/>
      <c r="S18" s="107"/>
      <c r="T18" s="107"/>
      <c r="U18" s="108"/>
      <c r="V18" s="107"/>
      <c r="W18" s="109"/>
      <c r="X18" s="104"/>
    </row>
    <row r="19" spans="1:50" x14ac:dyDescent="0.25">
      <c r="A19" s="110"/>
      <c r="B19" s="111"/>
      <c r="C19" s="113"/>
      <c r="D19" s="114">
        <f>SUM(D4:D18)</f>
        <v>823796715.28000021</v>
      </c>
      <c r="E19" s="114">
        <f t="shared" ref="E19:K19" si="11">SUM(E4:E18)</f>
        <v>1081089927.3500001</v>
      </c>
      <c r="F19" s="114">
        <f t="shared" si="11"/>
        <v>1059398156.59</v>
      </c>
      <c r="G19" s="114">
        <f t="shared" si="11"/>
        <v>21691770.760000002</v>
      </c>
      <c r="H19" s="114">
        <f t="shared" si="11"/>
        <v>1126008215.3100002</v>
      </c>
      <c r="I19" s="114">
        <f t="shared" si="11"/>
        <v>1013407393.7770002</v>
      </c>
      <c r="J19" s="114">
        <f t="shared" si="11"/>
        <v>1013407393.7770002</v>
      </c>
      <c r="K19" s="114">
        <f t="shared" si="11"/>
        <v>243010948.18999997</v>
      </c>
      <c r="L19" s="115"/>
      <c r="M19" s="6"/>
      <c r="N19" s="113"/>
      <c r="O19" s="113"/>
      <c r="P19" s="6"/>
      <c r="Q19" s="6"/>
      <c r="R19" s="112"/>
      <c r="S19" s="112"/>
      <c r="T19" s="112"/>
      <c r="U19" s="112"/>
      <c r="V19" s="112"/>
      <c r="W19" s="112"/>
      <c r="X19" s="112"/>
      <c r="AX19" s="97"/>
    </row>
    <row r="20" spans="1:50" x14ac:dyDescent="0.25">
      <c r="A20" s="110"/>
      <c r="B20" s="111"/>
      <c r="C20" s="113"/>
      <c r="D20" s="6"/>
      <c r="E20" s="6"/>
      <c r="F20" s="6"/>
      <c r="G20" s="6"/>
      <c r="H20" s="6"/>
      <c r="I20" s="6"/>
      <c r="J20" s="6"/>
      <c r="K20" s="6"/>
      <c r="L20" s="6"/>
      <c r="M20" s="6"/>
      <c r="N20" s="113"/>
      <c r="O20" s="113"/>
      <c r="P20" s="6"/>
      <c r="Q20" s="6"/>
      <c r="R20" s="112"/>
      <c r="S20" s="112"/>
      <c r="T20" s="112"/>
      <c r="U20" s="112"/>
      <c r="V20" s="112"/>
      <c r="W20" s="112"/>
      <c r="X20" s="112"/>
      <c r="AX20" s="97"/>
    </row>
  </sheetData>
  <mergeCells count="14">
    <mergeCell ref="P1:P2"/>
    <mergeCell ref="Q1:Q2"/>
    <mergeCell ref="R1:V1"/>
    <mergeCell ref="W1:W2"/>
    <mergeCell ref="N1:N2"/>
    <mergeCell ref="O1:O2"/>
    <mergeCell ref="C1:C2"/>
    <mergeCell ref="A3:D3"/>
    <mergeCell ref="A1:A2"/>
    <mergeCell ref="B1:B2"/>
    <mergeCell ref="M1:M2"/>
    <mergeCell ref="D1:G1"/>
    <mergeCell ref="H1:K1"/>
    <mergeCell ref="A5:D5"/>
  </mergeCells>
  <pageMargins left="0.19685039370078741" right="0.11811023622047245" top="0.15748031496062992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230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231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232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233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234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235</v>
      </c>
    </row>
    <row r="85" spans="1:1" x14ac:dyDescent="0.25">
      <c r="A85" s="95" t="s">
        <v>236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69" t="s">
        <v>124</v>
      </c>
      <c r="B1" s="169"/>
    </row>
    <row r="3" spans="1:2" ht="15.75" x14ac:dyDescent="0.25">
      <c r="A3" s="171" t="s">
        <v>2</v>
      </c>
      <c r="B3" s="36" t="s">
        <v>97</v>
      </c>
    </row>
    <row r="4" spans="1:2" ht="15.75" x14ac:dyDescent="0.25">
      <c r="A4" s="171"/>
      <c r="B4" s="36" t="s">
        <v>100</v>
      </c>
    </row>
    <row r="5" spans="1:2" ht="15.75" x14ac:dyDescent="0.25">
      <c r="A5" s="171"/>
      <c r="B5" s="36" t="s">
        <v>103</v>
      </c>
    </row>
    <row r="6" spans="1:2" ht="15.75" x14ac:dyDescent="0.25">
      <c r="A6" s="171"/>
      <c r="B6" s="36" t="s">
        <v>105</v>
      </c>
    </row>
    <row r="7" spans="1:2" ht="15.75" x14ac:dyDescent="0.25">
      <c r="A7" s="171"/>
      <c r="B7" s="36" t="s">
        <v>106</v>
      </c>
    </row>
    <row r="8" spans="1:2" ht="15.75" x14ac:dyDescent="0.25">
      <c r="A8" s="171"/>
      <c r="B8" s="36" t="s">
        <v>116</v>
      </c>
    </row>
    <row r="9" spans="1:2" ht="15.75" x14ac:dyDescent="0.25">
      <c r="A9" s="172" t="s">
        <v>127</v>
      </c>
      <c r="B9" s="37" t="s">
        <v>93</v>
      </c>
    </row>
    <row r="10" spans="1:2" ht="15.75" x14ac:dyDescent="0.25">
      <c r="A10" s="172"/>
      <c r="B10" s="37" t="s">
        <v>95</v>
      </c>
    </row>
    <row r="11" spans="1:2" ht="15.75" x14ac:dyDescent="0.25">
      <c r="A11" s="172"/>
      <c r="B11" s="37" t="s">
        <v>98</v>
      </c>
    </row>
    <row r="12" spans="1:2" ht="15.75" x14ac:dyDescent="0.25">
      <c r="A12" s="172"/>
      <c r="B12" s="37" t="s">
        <v>110</v>
      </c>
    </row>
    <row r="13" spans="1:2" ht="15.75" x14ac:dyDescent="0.25">
      <c r="A13" s="173" t="s">
        <v>1</v>
      </c>
      <c r="B13" s="38" t="s">
        <v>101</v>
      </c>
    </row>
    <row r="14" spans="1:2" ht="15.75" x14ac:dyDescent="0.25">
      <c r="A14" s="173"/>
      <c r="B14" s="38" t="s">
        <v>102</v>
      </c>
    </row>
    <row r="15" spans="1:2" ht="15.75" x14ac:dyDescent="0.25">
      <c r="A15" s="173"/>
      <c r="B15" s="38" t="s">
        <v>112</v>
      </c>
    </row>
    <row r="16" spans="1:2" ht="15.75" x14ac:dyDescent="0.25">
      <c r="A16" s="173"/>
      <c r="B16" s="38" t="s">
        <v>119</v>
      </c>
    </row>
    <row r="17" spans="1:2" ht="15.75" x14ac:dyDescent="0.25">
      <c r="A17" s="173"/>
      <c r="B17" s="38" t="s">
        <v>123</v>
      </c>
    </row>
    <row r="18" spans="1:2" ht="15.75" x14ac:dyDescent="0.25">
      <c r="A18" s="174" t="s">
        <v>4</v>
      </c>
      <c r="B18" s="39" t="s">
        <v>92</v>
      </c>
    </row>
    <row r="19" spans="1:2" ht="15.75" x14ac:dyDescent="0.25">
      <c r="A19" s="174"/>
      <c r="B19" s="39" t="s">
        <v>96</v>
      </c>
    </row>
    <row r="20" spans="1:2" ht="15.75" x14ac:dyDescent="0.25">
      <c r="A20" s="174"/>
      <c r="B20" s="39" t="s">
        <v>107</v>
      </c>
    </row>
    <row r="21" spans="1:2" ht="15.75" x14ac:dyDescent="0.25">
      <c r="A21" s="174"/>
      <c r="B21" s="39" t="s">
        <v>111</v>
      </c>
    </row>
    <row r="22" spans="1:2" ht="15.75" x14ac:dyDescent="0.25">
      <c r="A22" s="174"/>
      <c r="B22" s="39" t="s">
        <v>115</v>
      </c>
    </row>
    <row r="23" spans="1:2" ht="15.75" x14ac:dyDescent="0.25">
      <c r="A23" s="174"/>
      <c r="B23" s="39" t="s">
        <v>117</v>
      </c>
    </row>
    <row r="24" spans="1:2" ht="15.75" customHeight="1" x14ac:dyDescent="0.25">
      <c r="A24" s="174"/>
      <c r="B24" s="39" t="s">
        <v>120</v>
      </c>
    </row>
    <row r="25" spans="1:2" ht="15.75" customHeight="1" x14ac:dyDescent="0.25">
      <c r="A25" s="174"/>
      <c r="B25" s="39" t="s">
        <v>121</v>
      </c>
    </row>
    <row r="26" spans="1:2" ht="15.75" customHeight="1" x14ac:dyDescent="0.25">
      <c r="A26" s="174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75" t="s">
        <v>3</v>
      </c>
      <c r="B28" s="42" t="s">
        <v>91</v>
      </c>
    </row>
    <row r="29" spans="1:2" ht="15.75" customHeight="1" x14ac:dyDescent="0.25">
      <c r="A29" s="175"/>
      <c r="B29" s="42" t="s">
        <v>94</v>
      </c>
    </row>
    <row r="30" spans="1:2" ht="15.75" customHeight="1" x14ac:dyDescent="0.25">
      <c r="A30" s="175"/>
      <c r="B30" s="42" t="s">
        <v>99</v>
      </c>
    </row>
    <row r="31" spans="1:2" ht="15.75" customHeight="1" x14ac:dyDescent="0.25">
      <c r="A31" s="175"/>
      <c r="B31" s="42" t="s">
        <v>114</v>
      </c>
    </row>
    <row r="32" spans="1:2" ht="15.75" customHeight="1" x14ac:dyDescent="0.25">
      <c r="A32" s="175"/>
      <c r="B32" s="42" t="s">
        <v>118</v>
      </c>
    </row>
    <row r="33" spans="1:2" ht="15.75" customHeight="1" x14ac:dyDescent="0.25">
      <c r="A33" s="176" t="s">
        <v>145</v>
      </c>
      <c r="B33" s="38" t="s">
        <v>155</v>
      </c>
    </row>
    <row r="34" spans="1:2" ht="15.75" x14ac:dyDescent="0.25">
      <c r="A34" s="176"/>
      <c r="B34" s="38" t="s">
        <v>154</v>
      </c>
    </row>
    <row r="35" spans="1:2" ht="16.5" customHeight="1" x14ac:dyDescent="0.25">
      <c r="A35" s="168" t="s">
        <v>6</v>
      </c>
      <c r="B35" s="43" t="s">
        <v>108</v>
      </c>
    </row>
    <row r="36" spans="1:2" ht="15.75" customHeight="1" x14ac:dyDescent="0.25">
      <c r="A36" s="168"/>
      <c r="B36" s="43" t="s">
        <v>109</v>
      </c>
    </row>
    <row r="37" spans="1:2" ht="15.75" customHeight="1" x14ac:dyDescent="0.25">
      <c r="A37" s="168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70" t="s">
        <v>146</v>
      </c>
      <c r="B41" s="45" t="s">
        <v>158</v>
      </c>
    </row>
    <row r="42" spans="1:2" ht="15.75" x14ac:dyDescent="0.25">
      <c r="A42" s="170"/>
      <c r="B42" s="45" t="s">
        <v>160</v>
      </c>
    </row>
    <row r="43" spans="1:2" ht="15.75" x14ac:dyDescent="0.25">
      <c r="A43" s="170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Предложение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Зарапина Е Г</cp:lastModifiedBy>
  <cp:lastPrinted>2023-03-28T09:03:00Z</cp:lastPrinted>
  <dcterms:created xsi:type="dcterms:W3CDTF">2015-05-06T12:48:51Z</dcterms:created>
  <dcterms:modified xsi:type="dcterms:W3CDTF">2023-06-21T09:44:38Z</dcterms:modified>
</cp:coreProperties>
</file>